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JET JUMEAUX INED-MNHM\DATABASE\RAW DATA\"/>
    </mc:Choice>
  </mc:AlternateContent>
  <bookViews>
    <workbookView xWindow="-108" yWindow="-108" windowWidth="19308" windowHeight="7140"/>
  </bookViews>
  <sheets>
    <sheet name="contents" sheetId="3" r:id="rId1"/>
    <sheet name="input data" sheetId="1" r:id="rId2"/>
    <sheet name="metadata - variables input data" sheetId="4" r:id="rId3"/>
    <sheet name="metadata - sources &amp; notes" sheetId="2" r:id="rId4"/>
    <sheet name="supplement" sheetId="5" r:id="rId5"/>
  </sheets>
  <definedNames>
    <definedName name="_xlnm._FilterDatabase" localSheetId="1" hidden="1">'input data'!$A$1:$R$75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7" i="1" l="1"/>
  <c r="I27" i="1"/>
  <c r="G27" i="1"/>
  <c r="E27" i="1"/>
  <c r="G26" i="1"/>
  <c r="E26" i="1"/>
  <c r="O26" i="1"/>
  <c r="I25" i="1"/>
  <c r="G25" i="1"/>
  <c r="E25" i="1"/>
  <c r="O25" i="1"/>
  <c r="G24" i="1"/>
  <c r="E24" i="1"/>
  <c r="O24" i="1"/>
  <c r="I23" i="1"/>
  <c r="G23" i="1"/>
  <c r="E23" i="1"/>
  <c r="O23" i="1"/>
  <c r="G22" i="1"/>
  <c r="E22" i="1"/>
  <c r="O22" i="1"/>
  <c r="I21" i="1"/>
  <c r="G21" i="1"/>
  <c r="E21" i="1"/>
  <c r="O21" i="1"/>
  <c r="I20" i="1"/>
  <c r="G20" i="1"/>
  <c r="E20" i="1"/>
  <c r="O20" i="1"/>
  <c r="I19" i="1"/>
  <c r="G19" i="1"/>
  <c r="E19" i="1"/>
  <c r="O19" i="1"/>
  <c r="O18" i="1"/>
  <c r="I18" i="1"/>
  <c r="G18" i="1"/>
  <c r="E18" i="1"/>
  <c r="I29" i="1" l="1"/>
  <c r="I28" i="1"/>
  <c r="G32" i="1"/>
  <c r="G31" i="1"/>
  <c r="G30" i="1"/>
  <c r="G29" i="1"/>
  <c r="G28" i="1"/>
  <c r="O32" i="1"/>
  <c r="O31" i="1"/>
  <c r="O30" i="1"/>
  <c r="O29" i="1"/>
  <c r="O28" i="1"/>
  <c r="E32" i="1"/>
  <c r="E31" i="1"/>
  <c r="E30" i="1"/>
  <c r="E29" i="1"/>
  <c r="E28" i="1"/>
  <c r="G36" i="1"/>
  <c r="G35" i="1"/>
  <c r="G34" i="1"/>
  <c r="G33" i="1"/>
  <c r="I56" i="1"/>
  <c r="G57" i="1"/>
  <c r="G56" i="1"/>
  <c r="G55" i="1"/>
  <c r="G54" i="1"/>
  <c r="G53" i="1"/>
  <c r="I52" i="1"/>
  <c r="I51" i="1"/>
  <c r="I50" i="1"/>
  <c r="I49" i="1"/>
  <c r="G52" i="1"/>
  <c r="G51" i="1"/>
  <c r="G50" i="1"/>
  <c r="G49" i="1"/>
  <c r="I44" i="1" l="1"/>
  <c r="I43" i="1"/>
  <c r="G44" i="1"/>
  <c r="G43" i="1"/>
  <c r="I42" i="1"/>
  <c r="I41" i="1"/>
  <c r="G42" i="1"/>
  <c r="G41" i="1"/>
  <c r="I40" i="1"/>
  <c r="G40" i="1"/>
  <c r="I39" i="1"/>
  <c r="I38" i="1"/>
  <c r="I37" i="1"/>
  <c r="G39" i="1"/>
  <c r="G38" i="1"/>
  <c r="G37" i="1"/>
  <c r="I48" i="1"/>
  <c r="I47" i="1"/>
  <c r="I46" i="1"/>
  <c r="I45" i="1"/>
  <c r="G48" i="1"/>
  <c r="G47" i="1"/>
  <c r="G46" i="1"/>
  <c r="G45" i="1"/>
</calcChain>
</file>

<file path=xl/sharedStrings.xml><?xml version="1.0" encoding="utf-8"?>
<sst xmlns="http://schemas.openxmlformats.org/spreadsheetml/2006/main" count="1165" uniqueCount="109">
  <si>
    <t>Country</t>
  </si>
  <si>
    <t>Source</t>
  </si>
  <si>
    <t>Year</t>
  </si>
  <si>
    <t>Bunle</t>
  </si>
  <si>
    <t>Total_deliveries</t>
  </si>
  <si>
    <t>Canada</t>
  </si>
  <si>
    <t>Twinning_rate</t>
  </si>
  <si>
    <t>StatCan</t>
  </si>
  <si>
    <t>Multiple_rate</t>
  </si>
  <si>
    <t>Stillbirths</t>
  </si>
  <si>
    <t>Imaizumi</t>
  </si>
  <si>
    <t>Singletons</t>
  </si>
  <si>
    <t>NA</t>
  </si>
  <si>
    <t>SOURCES</t>
  </si>
  <si>
    <r>
      <t xml:space="preserve">Bunle, H. (1954). </t>
    </r>
    <r>
      <rPr>
        <i/>
        <sz val="11"/>
        <color rgb="FF000000"/>
        <rFont val="Arial"/>
        <family val="2"/>
        <scheme val="minor"/>
      </rPr>
      <t>Le mouvement naturel de la population dans le monde de 1906 à 1936</t>
    </r>
    <r>
      <rPr>
        <sz val="11"/>
        <color rgb="FF000000"/>
        <rFont val="Arial"/>
        <family val="2"/>
        <scheme val="minor"/>
      </rPr>
      <t>. Paris: Les éditions de l’Institut national d’études démographiques (INED).</t>
    </r>
  </si>
  <si>
    <t>NOTES</t>
  </si>
  <si>
    <t>Twin_deliveries</t>
  </si>
  <si>
    <t>Twin_children</t>
  </si>
  <si>
    <t>Triplet_deliveries</t>
  </si>
  <si>
    <t>Triplet_children</t>
  </si>
  <si>
    <t>Quadruplet_plus_deliveries</t>
  </si>
  <si>
    <t>Quadruplet_plus_children</t>
  </si>
  <si>
    <t>Multiple_deliveries</t>
  </si>
  <si>
    <t>Multiple_children</t>
  </si>
  <si>
    <t>Total_children</t>
  </si>
  <si>
    <t>From 1921 to 1925, the data does not include the following provinces and territories: Yukon, Northwest territories and Quebec.</t>
  </si>
  <si>
    <t>From 1926 to 1936, the data does not include the following territories: Yukon and Northwest territories.</t>
  </si>
  <si>
    <r>
      <t xml:space="preserve">Data from 1921 to 1936 </t>
    </r>
    <r>
      <rPr>
        <sz val="14"/>
        <color rgb="FF0070C0"/>
        <rFont val="Arial"/>
        <family val="2"/>
        <scheme val="minor"/>
      </rPr>
      <t>(Source_code: Bunle)</t>
    </r>
  </si>
  <si>
    <r>
      <t xml:space="preserve">Data from 1972 to 1990 </t>
    </r>
    <r>
      <rPr>
        <sz val="14"/>
        <color rgb="FF0070C0"/>
        <rFont val="Arial"/>
        <family val="2"/>
        <scheme val="minor"/>
      </rPr>
      <t>(Source_code: Imaizumi)</t>
    </r>
  </si>
  <si>
    <r>
      <t xml:space="preserve">The numbers of twin deliveries and the twinning rate were obtained from: Imaizumi, Y. 1997. "Trends of twinning rates in ten countries, 1972-1996". </t>
    </r>
    <r>
      <rPr>
        <i/>
        <sz val="11"/>
        <rFont val="Arial"/>
        <family val="2"/>
        <scheme val="minor"/>
      </rPr>
      <t>Acta Geneticae Medicae et Gemellologiae</t>
    </r>
    <r>
      <rPr>
        <sz val="11"/>
        <rFont val="Arial"/>
        <family val="2"/>
        <scheme val="minor"/>
      </rPr>
      <t>, 46: 209-218.</t>
    </r>
  </si>
  <si>
    <r>
      <t xml:space="preserve">The numbers of triplet deliveries were obtained from: Imaizumi, Y. 1998. "A comparative study of twinning and triplet rates in 17 countries, 1972-1996". </t>
    </r>
    <r>
      <rPr>
        <i/>
        <sz val="11"/>
        <rFont val="Arial"/>
        <family val="2"/>
        <scheme val="minor"/>
      </rPr>
      <t>Acta Geneticae Medicae et Gemellologiae</t>
    </r>
    <r>
      <rPr>
        <sz val="11"/>
        <rFont val="Arial"/>
        <family val="2"/>
        <scheme val="minor"/>
      </rPr>
      <t>, 47: 101-114.</t>
    </r>
  </si>
  <si>
    <t>It is not clear whether the stillborn are included in the data.</t>
  </si>
  <si>
    <t>BureauStats</t>
  </si>
  <si>
    <t xml:space="preserve">Canada Historical Yearbook Collection; available online: </t>
  </si>
  <si>
    <t>https://www66.statcan.gc.ca/acyb_000-eng.htm</t>
  </si>
  <si>
    <t>Accessed: 21/12/2020</t>
  </si>
  <si>
    <t>Detailed sources by period:</t>
  </si>
  <si>
    <r>
      <rPr>
        <u/>
        <sz val="11"/>
        <color rgb="FF000000"/>
        <rFont val="Arial"/>
        <family val="2"/>
        <scheme val="minor"/>
      </rPr>
      <t>1945-1948</t>
    </r>
    <r>
      <rPr>
        <sz val="11"/>
        <color rgb="FF000000"/>
        <rFont val="Arial"/>
        <family val="2"/>
        <scheme val="minor"/>
      </rPr>
      <t>: Dominion Bureau of Statistics. 1951.</t>
    </r>
    <r>
      <rPr>
        <i/>
        <sz val="11"/>
        <color rgb="FF000000"/>
        <rFont val="Arial"/>
        <family val="2"/>
        <scheme val="minor"/>
      </rPr>
      <t xml:space="preserve"> The Canada Year Book 1951</t>
    </r>
    <r>
      <rPr>
        <sz val="11"/>
        <color rgb="FF000000"/>
        <rFont val="Arial"/>
        <family val="2"/>
        <scheme val="minor"/>
      </rPr>
      <t xml:space="preserve">. Ottawa. </t>
    </r>
  </si>
  <si>
    <r>
      <rPr>
        <u/>
        <sz val="11"/>
        <rFont val="Arial"/>
        <family val="2"/>
        <scheme val="minor"/>
      </rPr>
      <t>1949-1950</t>
    </r>
    <r>
      <rPr>
        <sz val="11"/>
        <rFont val="Arial"/>
        <family val="2"/>
        <scheme val="minor"/>
      </rPr>
      <t>: Dominion Bureau of Statistics. 1953.</t>
    </r>
    <r>
      <rPr>
        <i/>
        <sz val="11"/>
        <rFont val="Arial"/>
        <family val="2"/>
        <scheme val="minor"/>
      </rPr>
      <t xml:space="preserve"> The Canada Year Book 1952-53</t>
    </r>
    <r>
      <rPr>
        <sz val="11"/>
        <rFont val="Arial"/>
        <family val="2"/>
        <scheme val="minor"/>
      </rPr>
      <t xml:space="preserve">. Ottawa. </t>
    </r>
  </si>
  <si>
    <r>
      <rPr>
        <u/>
        <sz val="11"/>
        <rFont val="Arial"/>
        <family val="2"/>
        <scheme val="minor"/>
      </rPr>
      <t>1951-1952</t>
    </r>
    <r>
      <rPr>
        <sz val="11"/>
        <rFont val="Arial"/>
        <family val="2"/>
        <scheme val="minor"/>
      </rPr>
      <t>: Dominion Bureau of Statistics. 1956.</t>
    </r>
    <r>
      <rPr>
        <i/>
        <sz val="11"/>
        <rFont val="Arial"/>
        <family val="2"/>
        <scheme val="minor"/>
      </rPr>
      <t xml:space="preserve"> The Canada Year Book 1956</t>
    </r>
    <r>
      <rPr>
        <sz val="11"/>
        <rFont val="Arial"/>
        <family val="2"/>
        <scheme val="minor"/>
      </rPr>
      <t xml:space="preserve">. Ottawa. </t>
    </r>
  </si>
  <si>
    <t xml:space="preserve">In general, the stillbirths counted include only the foetuses of 28 or more full weeks of gestation (see the complete definition below). Exceptionally, data for the years 1962-1965 include the following number stillbirths of 20-27 weeks gestation (respectively for each year): 30, 45, 29 and 22.    </t>
  </si>
  <si>
    <r>
      <rPr>
        <u/>
        <sz val="11"/>
        <rFont val="Arial"/>
        <family val="2"/>
        <scheme val="minor"/>
      </rPr>
      <t>1941-1944</t>
    </r>
    <r>
      <rPr>
        <sz val="11"/>
        <rFont val="Arial"/>
        <family val="2"/>
        <scheme val="minor"/>
      </rPr>
      <t>: Dominion Bureau of Statistics. 1946.</t>
    </r>
    <r>
      <rPr>
        <i/>
        <sz val="11"/>
        <rFont val="Arial"/>
        <family val="2"/>
        <scheme val="minor"/>
      </rPr>
      <t xml:space="preserve"> The Canada Year Book 1946</t>
    </r>
    <r>
      <rPr>
        <sz val="11"/>
        <rFont val="Arial"/>
        <family val="2"/>
        <scheme val="minor"/>
      </rPr>
      <t xml:space="preserve">. Ottawa. </t>
    </r>
  </si>
  <si>
    <r>
      <rPr>
        <u/>
        <sz val="11"/>
        <rFont val="Arial"/>
        <family val="2"/>
        <scheme val="minor"/>
      </rPr>
      <t>1936-1940</t>
    </r>
    <r>
      <rPr>
        <sz val="11"/>
        <rFont val="Arial"/>
        <family val="2"/>
        <scheme val="minor"/>
      </rPr>
      <t>: Dominion Bureau of Statistics. 1942.</t>
    </r>
    <r>
      <rPr>
        <i/>
        <sz val="11"/>
        <rFont val="Arial"/>
        <family val="2"/>
        <scheme val="minor"/>
      </rPr>
      <t xml:space="preserve"> The Canada Year Book 1942</t>
    </r>
    <r>
      <rPr>
        <sz val="11"/>
        <rFont val="Arial"/>
        <family val="2"/>
        <scheme val="minor"/>
      </rPr>
      <t xml:space="preserve">. Ottawa. </t>
    </r>
  </si>
  <si>
    <r>
      <rPr>
        <u/>
        <sz val="11"/>
        <rFont val="Arial"/>
        <family val="2"/>
        <scheme val="minor"/>
      </rPr>
      <t>1926-1935</t>
    </r>
    <r>
      <rPr>
        <sz val="11"/>
        <rFont val="Arial"/>
        <family val="2"/>
        <scheme val="minor"/>
      </rPr>
      <t>: Dominion Bureau of Statistics. 1938.</t>
    </r>
    <r>
      <rPr>
        <i/>
        <sz val="11"/>
        <rFont val="Arial"/>
        <family val="2"/>
        <scheme val="minor"/>
      </rPr>
      <t xml:space="preserve"> The Canada Year Book 1938</t>
    </r>
    <r>
      <rPr>
        <sz val="11"/>
        <rFont val="Arial"/>
        <family val="2"/>
        <scheme val="minor"/>
      </rPr>
      <t xml:space="preserve">. Ottawa. </t>
    </r>
  </si>
  <si>
    <r>
      <t xml:space="preserve">Data from 1926 to 1965 </t>
    </r>
    <r>
      <rPr>
        <sz val="14"/>
        <color rgb="FF0070C0"/>
        <rFont val="Arial"/>
        <family val="2"/>
        <scheme val="minor"/>
      </rPr>
      <t>(Source_code: BureauStats)</t>
    </r>
  </si>
  <si>
    <r>
      <rPr>
        <u/>
        <sz val="11"/>
        <color rgb="FF000000"/>
        <rFont val="Arial"/>
        <family val="2"/>
        <scheme val="minor"/>
      </rPr>
      <t>1953-1956</t>
    </r>
    <r>
      <rPr>
        <sz val="11"/>
        <color rgb="FF000000"/>
        <rFont val="Arial"/>
        <family val="2"/>
        <scheme val="minor"/>
      </rPr>
      <t>: Dominion Bureau of Statistics. 1958.</t>
    </r>
    <r>
      <rPr>
        <i/>
        <sz val="11"/>
        <color rgb="FF000000"/>
        <rFont val="Arial"/>
        <family val="2"/>
        <scheme val="minor"/>
      </rPr>
      <t xml:space="preserve"> The Canada Year Book 1957-58</t>
    </r>
    <r>
      <rPr>
        <sz val="11"/>
        <color rgb="FF000000"/>
        <rFont val="Arial"/>
        <family val="2"/>
        <scheme val="minor"/>
      </rPr>
      <t xml:space="preserve">. Ottawa. </t>
    </r>
  </si>
  <si>
    <r>
      <rPr>
        <u/>
        <sz val="11"/>
        <rFont val="Arial"/>
        <family val="2"/>
        <scheme val="minor"/>
      </rPr>
      <t>1957-1960</t>
    </r>
    <r>
      <rPr>
        <sz val="11"/>
        <rFont val="Arial"/>
        <family val="2"/>
        <scheme val="minor"/>
      </rPr>
      <t>: Dominion Bureau of Statistics. 1962.</t>
    </r>
    <r>
      <rPr>
        <i/>
        <sz val="11"/>
        <rFont val="Arial"/>
        <family val="2"/>
        <scheme val="minor"/>
      </rPr>
      <t xml:space="preserve"> The Canada Year Book 1962</t>
    </r>
    <r>
      <rPr>
        <sz val="11"/>
        <rFont val="Arial"/>
        <family val="2"/>
        <scheme val="minor"/>
      </rPr>
      <t xml:space="preserve">. Ottawa. </t>
    </r>
  </si>
  <si>
    <r>
      <rPr>
        <u/>
        <sz val="11"/>
        <rFont val="Arial"/>
        <family val="2"/>
        <scheme val="minor"/>
      </rPr>
      <t>1961-1963</t>
    </r>
    <r>
      <rPr>
        <sz val="11"/>
        <rFont val="Arial"/>
        <family val="2"/>
        <scheme val="minor"/>
      </rPr>
      <t>: Dominion Bureau of Statistics. 1966.</t>
    </r>
    <r>
      <rPr>
        <i/>
        <sz val="11"/>
        <rFont val="Arial"/>
        <family val="2"/>
        <scheme val="minor"/>
      </rPr>
      <t xml:space="preserve"> The Canada Year Book 1966</t>
    </r>
    <r>
      <rPr>
        <sz val="11"/>
        <rFont val="Arial"/>
        <family val="2"/>
        <scheme val="minor"/>
      </rPr>
      <t xml:space="preserve">. Ottawa. </t>
    </r>
  </si>
  <si>
    <r>
      <rPr>
        <u/>
        <sz val="11"/>
        <rFont val="Arial"/>
        <family val="2"/>
        <scheme val="minor"/>
      </rPr>
      <t>1964-1965</t>
    </r>
    <r>
      <rPr>
        <sz val="11"/>
        <rFont val="Arial"/>
        <family val="2"/>
        <scheme val="minor"/>
      </rPr>
      <t>: Dominion Bureau of Statistics. 1968.</t>
    </r>
    <r>
      <rPr>
        <i/>
        <sz val="11"/>
        <rFont val="Arial"/>
        <family val="2"/>
        <scheme val="minor"/>
      </rPr>
      <t xml:space="preserve"> The Canada Year Book 1968</t>
    </r>
    <r>
      <rPr>
        <sz val="11"/>
        <rFont val="Arial"/>
        <family val="2"/>
        <scheme val="minor"/>
      </rPr>
      <t xml:space="preserve">. Ottawa. </t>
    </r>
  </si>
  <si>
    <t xml:space="preserve">According to the 1961 Year Book (p. 212), "[i]n recent years, provincial laws define a stillbirth, as here compiled, as the birth of a fœtus after 28 weks gestation which, when completely separated from the mother, 'does not show any sign of life'; in earlier years they include only those of 28 weeks gestation which showed no sign of 'breathing'". Although no year is specified in the previous quotation,  the "absence of life" definition may have started to apply in the mid-1950s, since the first Year Book including it is that of 1957-58 (i.e., the data source for the years 1953-1956).  </t>
  </si>
  <si>
    <t>According to the 1938 Year Book (p.157), "prior to 1920, it was impossible to compile any satisfactory series of vital statistics figures for Canada as a whole", due to variations between the provinces regarding vital statistics legislation, lack of uniformity in classifications and presentation methods, and incompleteness of registration, among other reasons. In 1918-19, a plan was devised with the objective of producing national vital statistics for the Dominion of Canada. Under this scheme (which included the adoption of compulsory registration), "the vital statistics for all the provinces except Quebec were secured and compiled on a uniform basis for the years 1921 to 1925 (...) Quebec has been included in the registration area as from Jan. 1 1926, from which date her statistics are on a comparable basis with those of the other provinces". Despite improvements in the production of national statistics, the 1938 Year Book warns that "registration generally, and the registration of births in particular, is not as yet universally carried out". Indeed, in the 1948-49 Year Book  (i.e., about one decade later) it is indicated that "[d]uring recent years, the registration of vital events in several provinces may be considered virtually complete" (p. 188).</t>
  </si>
  <si>
    <t>In the HMBD, data from Bunle cover the period 1921-1925. From 1926, data are obtained from the Year Books published by the Dominion Bureau of Statistics.</t>
  </si>
  <si>
    <t>Variables in the "input data" sheet</t>
  </si>
  <si>
    <t>Column name</t>
  </si>
  <si>
    <t>Description</t>
  </si>
  <si>
    <t>Country name</t>
  </si>
  <si>
    <t>Code of data source</t>
  </si>
  <si>
    <t>Year of reference of the data</t>
  </si>
  <si>
    <t>Indicates whether the case with stillborn children are included in the data:</t>
  </si>
  <si>
    <t>0 = No (Stillbirths not inlcuded)</t>
  </si>
  <si>
    <t>1 = Yes (Stillbirths included)</t>
  </si>
  <si>
    <t>2 = Mixed (Stillbirths included in some cases or columns)</t>
  </si>
  <si>
    <t>99 = Information not available</t>
  </si>
  <si>
    <t>Number of single deliveries/children</t>
  </si>
  <si>
    <t>Number of twin deliveries</t>
  </si>
  <si>
    <t>Number of children from twin deliveries</t>
  </si>
  <si>
    <t>Number of triplet deliveries*</t>
  </si>
  <si>
    <t>Number of children from triplet deliveries</t>
  </si>
  <si>
    <t>Number of deliveries involving quadruplets, quintuplets, etc.</t>
  </si>
  <si>
    <t>Number of children from quadruplet, quintuplet, etc. deliveries</t>
  </si>
  <si>
    <t>Total number of multiple deliveries (i.e. the sum of twin, triplet and quadruplet+ deliveries).</t>
  </si>
  <si>
    <t>Number of children born from multiple deliveries (twin babies, triplet babies, etc.)</t>
  </si>
  <si>
    <t>Total number of deliveries (i.e., single and multiple deliveries combined)</t>
  </si>
  <si>
    <t>Total number of children born**</t>
  </si>
  <si>
    <t>Number of twin deliveries / total number of deliveries, per 1,000.</t>
  </si>
  <si>
    <t>Number of multiple deliveries / total number of deliveries, per 1,000.</t>
  </si>
  <si>
    <r>
      <t>* In a few cases, the column </t>
    </r>
    <r>
      <rPr>
        <i/>
        <sz val="7"/>
        <rFont val="Arial"/>
        <family val="2"/>
        <scheme val="minor"/>
      </rPr>
      <t>Triplet_deliveries</t>
    </r>
    <r>
      <rPr>
        <sz val="7"/>
        <rFont val="Arial"/>
        <family val="2"/>
        <scheme val="minor"/>
      </rPr>
      <t> also includes the number of quadruplets and more children when it is impossible to distinguish the deliveries by number of children (among the deliveries involving at least three children) in the original data sources. See "metadata - sources &amp; notes".</t>
    </r>
  </si>
  <si>
    <t>** Not necessarily born alive. See "metadata - sources &amp; notes" for specifications regarding the treatment of the stillbirths in the statistics.</t>
  </si>
  <si>
    <t>Contents by sheet</t>
  </si>
  <si>
    <t>input data</t>
  </si>
  <si>
    <t>Data on multiple births from the original sources</t>
  </si>
  <si>
    <t>metadata - variables input data</t>
  </si>
  <si>
    <t>Description of each column in the input data sheet</t>
  </si>
  <si>
    <t>metadata - sources &amp; notes</t>
  </si>
  <si>
    <t xml:space="preserve">Complete list of data source references, together with relevant definitions,  notes and warnings about the data </t>
  </si>
  <si>
    <r>
      <t xml:space="preserve">Data from 1991 to 2019 </t>
    </r>
    <r>
      <rPr>
        <sz val="14"/>
        <color rgb="FF0070C0"/>
        <rFont val="Arial"/>
        <family val="2"/>
        <scheme val="minor"/>
      </rPr>
      <t>(Source_code: StatCan)</t>
    </r>
  </si>
  <si>
    <t xml:space="preserve">Statistics Canada. </t>
  </si>
  <si>
    <t>Data file provided upon request (e-mail communication). Prepared by Statistics Canada on March/April 2021.</t>
  </si>
  <si>
    <t>Source: Statistics Canada. Data file provided upon request (e-mail communication). Prepared by Statistics Canada on March/April 2021.</t>
  </si>
  <si>
    <t>Number of children born alive and stillbirth (combined) with unknown type of multiplicity</t>
  </si>
  <si>
    <t>Number of children born alive and stillbirths (combined)</t>
  </si>
  <si>
    <t>Note: Before 2010, the live births and stillbirths with unknown multiplicity were counted as singletons in the figures published by Statistics Canada. For this reason, the counts presented above are always equal to 0 before 2010.</t>
  </si>
  <si>
    <r>
      <t xml:space="preserve">A live birth is defined as: "the complete expulsion or extraction from its mother of a product of conception, irrespective of the duration of the pregnancy, which, after such separation, breathes or shows any other evidence of life, such as beating of the heart, pulsation of the umbilical cord, or definite movement of voluntary muscles, whether or not the umbilical cord has been cut or the placenta is attached." (Source: Statistics Canada, Table 13-10-0428-01 Live births and fetal deaths (stillbirths), by type of birth (single or multiple), URL: </t>
    </r>
    <r>
      <rPr>
        <u/>
        <sz val="11"/>
        <color rgb="FF0070C0"/>
        <rFont val="Arial"/>
        <family val="2"/>
        <scheme val="minor"/>
      </rPr>
      <t>https://doi.org/10.25318/1310042801-eng</t>
    </r>
    <r>
      <rPr>
        <sz val="11"/>
        <color rgb="FF000000"/>
        <rFont val="Arial"/>
        <family val="2"/>
        <scheme val="minor"/>
      </rPr>
      <t>, accessed 17/05/2021).</t>
    </r>
  </si>
  <si>
    <r>
      <t xml:space="preserve">A stillbirth is defined as: "death prior to the complete expulsion or extraction from its mother of a product of conception, irrespective of the duration of pregnancy; the death is indicated by the fact that after such separation the fetus does not breathe or show any other evidence of life, such as beating of the heart, pulsation of the umbilical cord, or definite movement of voluntary muscles. Only fetal deaths where the product of conception has a birth weight of 500 grams or more or the duration of pregnancy is 20 weeks or longer are registered in Canada." (Source: Statistics Canada, Table 13-10-0428-01 Live births and fetal deaths (stillbirths), by type of birth (single or multiple), URL: </t>
    </r>
    <r>
      <rPr>
        <u/>
        <sz val="11"/>
        <color rgb="FF0070C0"/>
        <rFont val="Arial"/>
        <family val="2"/>
        <scheme val="minor"/>
      </rPr>
      <t>https://doi.org/10.25318/1310042801-eng</t>
    </r>
    <r>
      <rPr>
        <sz val="11"/>
        <color rgb="FF000000"/>
        <rFont val="Arial"/>
        <family val="2"/>
        <scheme val="minor"/>
      </rPr>
      <t xml:space="preserve">, accessed 17/05/2021). According to the supplemental information provided in the data file sent by Statistics Canada (see Source for the period 1991-2019), in some Provinces, only the stillbirths weighing at least 500 grams had to be declared, regardless of the duration of the pregnancy. This was the case of Quebec before 2019, Saskatchewan before 2001, and New Brunswick before 1996.  </t>
    </r>
  </si>
  <si>
    <r>
      <t xml:space="preserve">Data for the period 1991-2019 in the input data sheet include both the live births and the stillbirths occurring in Canada, for mothers whose place of residence is Canada. Data are rounded for concerns of confidentiality. </t>
    </r>
    <r>
      <rPr>
        <sz val="11"/>
        <rFont val="Arial"/>
        <family val="2"/>
        <scheme val="minor"/>
      </rPr>
      <t xml:space="preserve">  </t>
    </r>
  </si>
  <si>
    <r>
      <t xml:space="preserve">For the period 2010-2019 there are some births and stillbirths for which the type of delivery (e.g. single, twin, triplet or quadruplet +) is not known (see "supplement"). This is the reason why the total number of children reported in the column </t>
    </r>
    <r>
      <rPr>
        <i/>
        <sz val="11"/>
        <rFont val="Arial"/>
        <family val="2"/>
        <scheme val="minor"/>
      </rPr>
      <t>Total_children</t>
    </r>
    <r>
      <rPr>
        <sz val="11"/>
        <rFont val="Arial"/>
        <family val="2"/>
        <scheme val="minor"/>
      </rPr>
      <t xml:space="preserve"> in the input data sheet does not match with the sum of the number of children by plurality (i.e. </t>
    </r>
    <r>
      <rPr>
        <i/>
        <sz val="11"/>
        <rFont val="Arial"/>
        <family val="2"/>
        <scheme val="minor"/>
      </rPr>
      <t>Singletons</t>
    </r>
    <r>
      <rPr>
        <sz val="11"/>
        <rFont val="Arial"/>
        <family val="2"/>
        <scheme val="minor"/>
      </rPr>
      <t xml:space="preserve"> + </t>
    </r>
    <r>
      <rPr>
        <i/>
        <sz val="11"/>
        <rFont val="Arial"/>
        <family val="2"/>
        <scheme val="minor"/>
      </rPr>
      <t>Twin_children</t>
    </r>
    <r>
      <rPr>
        <sz val="11"/>
        <rFont val="Arial"/>
        <family val="2"/>
        <scheme val="minor"/>
      </rPr>
      <t xml:space="preserve"> + </t>
    </r>
    <r>
      <rPr>
        <i/>
        <sz val="11"/>
        <rFont val="Arial"/>
        <family val="2"/>
        <scheme val="minor"/>
      </rPr>
      <t>Triplet_children</t>
    </r>
    <r>
      <rPr>
        <sz val="11"/>
        <rFont val="Arial"/>
        <family val="2"/>
        <scheme val="minor"/>
      </rPr>
      <t xml:space="preserve"> + </t>
    </r>
    <r>
      <rPr>
        <i/>
        <sz val="11"/>
        <rFont val="Arial"/>
        <family val="2"/>
        <scheme val="minor"/>
      </rPr>
      <t>Quadruplet_plus_chidlren</t>
    </r>
    <r>
      <rPr>
        <sz val="11"/>
        <rFont val="Arial"/>
        <family val="2"/>
        <scheme val="minor"/>
      </rPr>
      <t xml:space="preserve">). Before 2010, such cases were counted as singleton births/stillbirths in the figures published by Statistics Canada. </t>
    </r>
  </si>
  <si>
    <t xml:space="preserve">By the end of April 2021, data for the territory of Yukon for the period 2017-2019 were still not available. In 2010-2016, the annual number of children (live births and stillbirths combined) from multiple births in Yukon ranged from 8 to 18 children. </t>
  </si>
  <si>
    <t>supplement</t>
  </si>
  <si>
    <t>Supplemental data</t>
  </si>
  <si>
    <t xml:space="preserve">The HMBD is freely avalibale at: </t>
  </si>
  <si>
    <t>www.twinbirths.org</t>
  </si>
  <si>
    <r>
      <t xml:space="preserve">This file provides the input data and metadata for </t>
    </r>
    <r>
      <rPr>
        <b/>
        <sz val="14"/>
        <color rgb="FF0070C0"/>
        <rFont val="Arial"/>
        <family val="2"/>
      </rPr>
      <t>Canada</t>
    </r>
    <r>
      <rPr>
        <sz val="14"/>
        <rFont val="Arial"/>
        <family val="2"/>
      </rPr>
      <t>,</t>
    </r>
    <r>
      <rPr>
        <sz val="12"/>
        <color rgb="FF000000"/>
        <rFont val="Arial"/>
        <family val="2"/>
      </rPr>
      <t xml:space="preserve"> as used for the construction of the Human Multiple Births Database (HMBD).</t>
    </r>
  </si>
  <si>
    <t>Flag</t>
  </si>
  <si>
    <r>
      <t xml:space="preserve">Indicates caution. For the cases with </t>
    </r>
    <r>
      <rPr>
        <i/>
        <sz val="10"/>
        <color rgb="FF000000"/>
        <rFont val="Arial"/>
        <family val="2"/>
      </rPr>
      <t>Flag</t>
    </r>
    <r>
      <rPr>
        <sz val="10"/>
        <color rgb="FF000000"/>
        <rFont val="Arial"/>
        <family val="2"/>
      </rPr>
      <t xml:space="preserve"> = 1, data users are advised to read the notes and warnings for the concerned year and/or data source available in the sheet 'metadata - sources &amp; notes': </t>
    </r>
  </si>
  <si>
    <t>0 = No warnings identified</t>
  </si>
  <si>
    <t>1 = Warnings should be consulted</t>
  </si>
  <si>
    <t>NOTES AND WARNINGS</t>
  </si>
  <si>
    <r>
      <rPr>
        <sz val="11"/>
        <rFont val="Arial"/>
        <family val="2"/>
        <scheme val="minor"/>
      </rPr>
      <t>Regarding the territorial coverage, the 1938 Year Book (p. 157) indicates that the vital statistics of Yukon and the Northwest Territories have been collected and compiled since 1924. However, these territories are not included in the tables presented in the Vital Statistics section of the Year Books (until and including the 1960 Year Book), as figures for these populations "are not regarded as complete, the details in many cases not available, and the small and varying population is not known with suifficient accuracy for each year to enable rates to be calculated". For the HMBD, this means that the data up to 1956 include the following provinces: Ontario, Quebec, British Columbia, Nova Scotia, New Brunswick, Prince Edward Island, Alberta, Manitoba and Saskatchewan. From the year 1957 (for which data was obtained from the 1962 Year Book), Yukon and the Northwest Territories are included with the other provinces in the tables on multiple births in the Vital Statistics section.</t>
    </r>
    <r>
      <rPr>
        <sz val="11"/>
        <color rgb="FFFF0000"/>
        <rFont val="Arial"/>
        <family val="2"/>
        <scheme val="minor"/>
      </rPr>
      <t xml:space="preserve"> </t>
    </r>
    <r>
      <rPr>
        <sz val="11"/>
        <rFont val="Arial"/>
        <family val="2"/>
        <scheme val="minor"/>
      </rPr>
      <t>Data for Newfoundland (before entering the Canadian Confederation in 1949) are presented in a separate section in the Year Books of 1950 and 1951 (although no data on multiple births are provided). From the 1952-53 Year Book, data for Newfoundland are included in the tables of the Vital Statistics section with the other nine provinces.</t>
    </r>
  </si>
  <si>
    <r>
      <t xml:space="preserve">The data presented in the input data sheet have been updated (data file prepared in March/April 2021 by Statistics Canada). Thus, due to differences in the timing of data updates, the total number of births shown in the column </t>
    </r>
    <r>
      <rPr>
        <i/>
        <sz val="11"/>
        <rFont val="Arial"/>
        <family val="2"/>
        <scheme val="minor"/>
      </rPr>
      <t>Total_children</t>
    </r>
    <r>
      <rPr>
        <sz val="11"/>
        <rFont val="Arial"/>
        <family val="2"/>
        <scheme val="minor"/>
      </rPr>
      <t xml:space="preserve"> may differ from tables available online in the website of Statistics Canada, notably "Table 13-10-0428-01 Live births and fetal deaths (stillbirths), by type of birth (single or multiple)" (URL: </t>
    </r>
    <r>
      <rPr>
        <u/>
        <sz val="11"/>
        <color rgb="FF0070C0"/>
        <rFont val="Arial"/>
        <family val="2"/>
        <scheme val="minor"/>
      </rPr>
      <t>https://doi.org/10.25318/1310042801-eng</t>
    </r>
    <r>
      <rPr>
        <sz val="11"/>
        <rFont val="Arial"/>
        <family val="2"/>
        <scheme val="minor"/>
      </rPr>
      <t>, accessed 17/05/2021).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</si>
</sst>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rgb="FF000000"/>
      <name val="Arial"/>
    </font>
    <font>
      <b/>
      <sz val="10"/>
      <color theme="1"/>
      <name val="Arial"/>
      <family val="2"/>
    </font>
    <font>
      <sz val="10"/>
      <color theme="1"/>
      <name val="Arial"/>
      <family val="2"/>
    </font>
    <font>
      <sz val="10"/>
      <color rgb="FFFF0000"/>
      <name val="Arial"/>
      <family val="2"/>
    </font>
    <font>
      <b/>
      <sz val="10"/>
      <color rgb="FF000000"/>
      <name val="Arial"/>
      <family val="2"/>
    </font>
    <font>
      <b/>
      <sz val="10"/>
      <color rgb="FFFF0000"/>
      <name val="Arial"/>
      <family val="2"/>
    </font>
    <font>
      <sz val="10"/>
      <name val="Arial"/>
      <family val="2"/>
    </font>
    <font>
      <sz val="10"/>
      <color rgb="FF000000"/>
      <name val="Arial"/>
      <family val="2"/>
    </font>
    <font>
      <b/>
      <sz val="14"/>
      <color rgb="FF0070C0"/>
      <name val="Arial"/>
      <family val="2"/>
      <scheme val="minor"/>
    </font>
    <font>
      <sz val="14"/>
      <color rgb="FF0070C0"/>
      <name val="Arial"/>
      <family val="2"/>
      <scheme val="minor"/>
    </font>
    <font>
      <sz val="11"/>
      <color rgb="FF000000"/>
      <name val="Arial"/>
      <family val="2"/>
      <scheme val="minor"/>
    </font>
    <font>
      <b/>
      <u/>
      <sz val="11"/>
      <color rgb="FF0070C0"/>
      <name val="Arial"/>
      <family val="2"/>
      <scheme val="minor"/>
    </font>
    <font>
      <u/>
      <sz val="11"/>
      <color rgb="FF000000"/>
      <name val="Arial"/>
      <family val="2"/>
      <scheme val="minor"/>
    </font>
    <font>
      <i/>
      <sz val="11"/>
      <color rgb="FF000000"/>
      <name val="Arial"/>
      <family val="2"/>
      <scheme val="minor"/>
    </font>
    <font>
      <u/>
      <sz val="10"/>
      <color theme="10"/>
      <name val="Arial"/>
      <family val="2"/>
    </font>
    <font>
      <sz val="11"/>
      <name val="Arial"/>
      <family val="2"/>
      <scheme val="minor"/>
    </font>
    <font>
      <u/>
      <sz val="11"/>
      <color theme="10"/>
      <name val="Arial"/>
      <family val="2"/>
      <scheme val="minor"/>
    </font>
    <font>
      <b/>
      <sz val="10"/>
      <name val="Arial"/>
      <family val="2"/>
    </font>
    <font>
      <sz val="10"/>
      <color rgb="FF000000"/>
      <name val="Calibri"/>
      <family val="2"/>
    </font>
    <font>
      <i/>
      <sz val="11"/>
      <name val="Arial"/>
      <family val="2"/>
      <scheme val="minor"/>
    </font>
    <font>
      <u/>
      <sz val="11"/>
      <name val="Arial"/>
      <family val="2"/>
      <scheme val="minor"/>
    </font>
    <font>
      <sz val="11"/>
      <color rgb="FFFF0000"/>
      <name val="Arial"/>
      <family val="2"/>
      <scheme val="minor"/>
    </font>
    <font>
      <sz val="10"/>
      <color rgb="FF00B050"/>
      <name val="Arial"/>
      <family val="2"/>
    </font>
    <font>
      <b/>
      <sz val="12"/>
      <color rgb="FF000000"/>
      <name val="Arial"/>
      <family val="2"/>
    </font>
    <font>
      <b/>
      <sz val="12"/>
      <color rgb="FF0070C0"/>
      <name val="Arial"/>
      <family val="2"/>
    </font>
    <font>
      <i/>
      <sz val="10"/>
      <color theme="1"/>
      <name val="Arial"/>
      <family val="2"/>
    </font>
    <font>
      <i/>
      <sz val="10"/>
      <name val="Arial"/>
      <family val="2"/>
    </font>
    <font>
      <sz val="7"/>
      <name val="Arial"/>
      <family val="2"/>
      <scheme val="minor"/>
    </font>
    <font>
      <i/>
      <sz val="7"/>
      <name val="Arial"/>
      <family val="2"/>
      <scheme val="minor"/>
    </font>
    <font>
      <sz val="8"/>
      <color rgb="FF000000"/>
      <name val="Arial"/>
      <family val="2"/>
    </font>
    <font>
      <sz val="12"/>
      <color rgb="FF000000"/>
      <name val="Arial"/>
      <family val="2"/>
    </font>
    <font>
      <b/>
      <sz val="14"/>
      <color rgb="FF0070C0"/>
      <name val="Arial"/>
      <family val="2"/>
    </font>
    <font>
      <sz val="14"/>
      <name val="Arial"/>
      <family val="2"/>
    </font>
    <font>
      <b/>
      <sz val="11"/>
      <color rgb="FF0070C0"/>
      <name val="Arial"/>
      <family val="2"/>
      <scheme val="minor"/>
    </font>
    <font>
      <b/>
      <sz val="11"/>
      <color rgb="FF000000"/>
      <name val="Arial"/>
      <family val="2"/>
    </font>
    <font>
      <u/>
      <sz val="11"/>
      <color theme="10"/>
      <name val="Arial"/>
      <family val="2"/>
    </font>
    <font>
      <u/>
      <sz val="11"/>
      <color rgb="FF0070C0"/>
      <name val="Arial"/>
      <family val="2"/>
      <scheme val="minor"/>
    </font>
    <font>
      <sz val="11"/>
      <color rgb="FF000000"/>
      <name val="Arial"/>
      <family val="2"/>
    </font>
    <font>
      <u/>
      <sz val="9"/>
      <color theme="10"/>
      <name val="Arial"/>
      <family val="2"/>
    </font>
    <font>
      <i/>
      <sz val="10"/>
      <color rgb="FF000000"/>
      <name val="Arial"/>
      <family val="2"/>
    </font>
  </fonts>
  <fills count="7">
    <fill>
      <patternFill patternType="none"/>
    </fill>
    <fill>
      <patternFill patternType="gray125"/>
    </fill>
    <fill>
      <patternFill patternType="solid">
        <fgColor theme="0"/>
        <bgColor rgb="FFEEEEEE"/>
      </patternFill>
    </fill>
    <fill>
      <patternFill patternType="solid">
        <fgColor theme="0"/>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bgColor rgb="FFFFFFFF"/>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4" fillId="0" borderId="0" applyNumberFormat="0" applyFill="0" applyBorder="0" applyAlignment="0" applyProtection="0"/>
  </cellStyleXfs>
  <cellXfs count="103">
    <xf numFmtId="0" fontId="0" fillId="0" borderId="0" xfId="0" applyFont="1" applyAlignment="1"/>
    <xf numFmtId="0" fontId="10" fillId="3" borderId="0" xfId="0" applyFont="1" applyFill="1" applyAlignment="1"/>
    <xf numFmtId="0" fontId="10" fillId="6" borderId="0" xfId="0" applyFont="1" applyFill="1" applyAlignment="1">
      <alignment vertical="center"/>
    </xf>
    <xf numFmtId="0" fontId="10" fillId="6" borderId="0" xfId="0" applyFont="1" applyFill="1" applyAlignment="1">
      <alignment vertical="center" wrapText="1"/>
    </xf>
    <xf numFmtId="0" fontId="17" fillId="0" borderId="0" xfId="0" applyFont="1" applyFill="1" applyBorder="1" applyAlignment="1">
      <alignment horizontal="right" wrapText="1"/>
    </xf>
    <xf numFmtId="0" fontId="1" fillId="0" borderId="0" xfId="0" applyFont="1" applyBorder="1" applyAlignment="1">
      <alignment horizontal="right" wrapText="1"/>
    </xf>
    <xf numFmtId="0" fontId="4" fillId="0" borderId="0" xfId="0" applyFont="1" applyBorder="1" applyAlignment="1">
      <alignment wrapText="1"/>
    </xf>
    <xf numFmtId="0" fontId="2"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Font="1" applyBorder="1" applyAlignment="1"/>
    <xf numFmtId="0" fontId="3" fillId="0" borderId="0" xfId="0" applyFont="1" applyBorder="1" applyAlignment="1"/>
    <xf numFmtId="0" fontId="3" fillId="0" borderId="0" xfId="0" applyFont="1" applyFill="1" applyBorder="1" applyAlignment="1"/>
    <xf numFmtId="0" fontId="0" fillId="0" borderId="0" xfId="0" applyFont="1" applyFill="1" applyBorder="1" applyAlignment="1"/>
    <xf numFmtId="0" fontId="2" fillId="0" borderId="0" xfId="0" applyFont="1" applyFill="1" applyBorder="1" applyAlignment="1">
      <alignment horizontal="right"/>
    </xf>
    <xf numFmtId="0" fontId="6" fillId="0" borderId="0" xfId="0" applyFont="1" applyFill="1" applyBorder="1" applyAlignment="1">
      <alignment horizontal="right"/>
    </xf>
    <xf numFmtId="0" fontId="7" fillId="0" borderId="0" xfId="0" applyFont="1" applyFill="1" applyBorder="1" applyAlignment="1">
      <alignment horizontal="right"/>
    </xf>
    <xf numFmtId="0" fontId="5" fillId="0" borderId="0" xfId="0" applyFont="1" applyBorder="1" applyAlignment="1">
      <alignment wrapText="1"/>
    </xf>
    <xf numFmtId="0" fontId="7" fillId="0" borderId="0" xfId="0" applyFont="1" applyBorder="1" applyAlignment="1"/>
    <xf numFmtId="0" fontId="22" fillId="0" borderId="0" xfId="0" applyFont="1" applyBorder="1" applyAlignment="1"/>
    <xf numFmtId="0" fontId="21" fillId="3" borderId="0" xfId="0" applyFont="1" applyFill="1" applyAlignment="1"/>
    <xf numFmtId="0" fontId="0" fillId="3" borderId="0" xfId="0" applyFont="1" applyFill="1" applyAlignment="1"/>
    <xf numFmtId="0" fontId="23" fillId="3" borderId="0" xfId="0" applyFont="1" applyFill="1" applyAlignment="1"/>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xf>
    <xf numFmtId="0" fontId="25" fillId="3" borderId="3" xfId="0" applyFont="1" applyFill="1" applyBorder="1" applyAlignment="1">
      <alignment horizontal="center" wrapText="1"/>
    </xf>
    <xf numFmtId="0" fontId="7" fillId="3" borderId="4" xfId="0" applyFont="1" applyFill="1" applyBorder="1" applyAlignment="1"/>
    <xf numFmtId="0" fontId="26" fillId="3" borderId="3" xfId="0" applyFont="1" applyFill="1" applyBorder="1" applyAlignment="1">
      <alignment horizontal="center" wrapText="1"/>
    </xf>
    <xf numFmtId="0" fontId="0" fillId="3" borderId="4" xfId="0" applyFont="1" applyFill="1" applyBorder="1" applyAlignment="1"/>
    <xf numFmtId="0" fontId="29" fillId="3" borderId="0" xfId="0" applyFont="1" applyFill="1" applyBorder="1" applyAlignment="1">
      <alignment vertical="top"/>
    </xf>
    <xf numFmtId="0" fontId="0" fillId="3" borderId="0" xfId="0" applyFont="1" applyFill="1" applyAlignment="1">
      <alignment wrapText="1"/>
    </xf>
    <xf numFmtId="0" fontId="30" fillId="3" borderId="0" xfId="0" applyFont="1" applyFill="1" applyAlignment="1"/>
    <xf numFmtId="0" fontId="33" fillId="3" borderId="0" xfId="0" applyFont="1" applyFill="1" applyAlignment="1"/>
    <xf numFmtId="0" fontId="16" fillId="3" borderId="0" xfId="1" applyFont="1" applyFill="1" applyAlignment="1"/>
    <xf numFmtId="0" fontId="7" fillId="3" borderId="0" xfId="0" applyFont="1" applyFill="1" applyAlignment="1"/>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0" fillId="3" borderId="7" xfId="0" applyFont="1" applyFill="1" applyBorder="1" applyAlignment="1">
      <alignment horizontal="center"/>
    </xf>
    <xf numFmtId="0" fontId="0" fillId="3" borderId="8" xfId="0" applyFont="1" applyFill="1" applyBorder="1" applyAlignment="1">
      <alignment horizontal="center"/>
    </xf>
    <xf numFmtId="0" fontId="0" fillId="3" borderId="9" xfId="0" applyFont="1" applyFill="1" applyBorder="1" applyAlignment="1">
      <alignment horizontal="center"/>
    </xf>
    <xf numFmtId="0" fontId="0" fillId="3" borderId="10" xfId="0" applyFont="1"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34" fillId="3" borderId="0" xfId="0" applyFont="1" applyFill="1" applyAlignment="1"/>
    <xf numFmtId="0" fontId="37" fillId="3" borderId="0" xfId="0" applyFont="1" applyFill="1" applyAlignment="1"/>
    <xf numFmtId="0" fontId="35" fillId="3" borderId="0" xfId="1" applyFont="1" applyFill="1" applyAlignment="1"/>
    <xf numFmtId="0" fontId="38" fillId="3" borderId="0" xfId="1" applyFont="1" applyFill="1" applyAlignment="1">
      <alignment horizontal="right"/>
    </xf>
    <xf numFmtId="0" fontId="7" fillId="3" borderId="13" xfId="0" applyFont="1" applyFill="1" applyBorder="1" applyAlignment="1"/>
    <xf numFmtId="0" fontId="7" fillId="3" borderId="15" xfId="0" applyFont="1" applyFill="1" applyBorder="1" applyAlignment="1"/>
    <xf numFmtId="0" fontId="7" fillId="3" borderId="16" xfId="0" applyFont="1" applyFill="1" applyBorder="1" applyAlignment="1"/>
    <xf numFmtId="0" fontId="0" fillId="3" borderId="13" xfId="0" applyFont="1" applyFill="1" applyBorder="1" applyAlignment="1"/>
    <xf numFmtId="0" fontId="7" fillId="3" borderId="13" xfId="0" applyFont="1" applyFill="1" applyBorder="1" applyAlignment="1">
      <alignment wrapText="1"/>
    </xf>
    <xf numFmtId="0" fontId="7" fillId="3" borderId="18" xfId="0" applyFont="1" applyFill="1" applyBorder="1" applyAlignment="1"/>
    <xf numFmtId="0" fontId="8" fillId="2" borderId="7" xfId="0" applyFont="1" applyFill="1" applyBorder="1"/>
    <xf numFmtId="0" fontId="10" fillId="2" borderId="19" xfId="0" applyFont="1" applyFill="1" applyBorder="1"/>
    <xf numFmtId="0" fontId="10" fillId="2" borderId="8" xfId="0" applyFont="1" applyFill="1" applyBorder="1"/>
    <xf numFmtId="0" fontId="11" fillId="4" borderId="9" xfId="0" applyFont="1" applyFill="1" applyBorder="1"/>
    <xf numFmtId="0" fontId="12" fillId="4" borderId="0" xfId="0" applyFont="1" applyFill="1" applyBorder="1"/>
    <xf numFmtId="0" fontId="10" fillId="4" borderId="0" xfId="0" applyFont="1" applyFill="1" applyBorder="1"/>
    <xf numFmtId="0" fontId="10" fillId="4" borderId="10" xfId="0" applyFont="1" applyFill="1" applyBorder="1"/>
    <xf numFmtId="0" fontId="10" fillId="5" borderId="9" xfId="0" applyFont="1" applyFill="1" applyBorder="1" applyAlignment="1"/>
    <xf numFmtId="0" fontId="15" fillId="5" borderId="9" xfId="1" applyFont="1" applyFill="1" applyBorder="1" applyAlignment="1">
      <alignment vertical="center"/>
    </xf>
    <xf numFmtId="0" fontId="10" fillId="5" borderId="0" xfId="0" applyFont="1" applyFill="1" applyBorder="1" applyAlignment="1">
      <alignment vertical="center" wrapText="1"/>
    </xf>
    <xf numFmtId="0" fontId="10" fillId="5" borderId="10" xfId="0" applyFont="1" applyFill="1" applyBorder="1" applyAlignment="1">
      <alignment vertical="center" wrapText="1"/>
    </xf>
    <xf numFmtId="0" fontId="10" fillId="4" borderId="11" xfId="0" applyFont="1" applyFill="1" applyBorder="1" applyAlignment="1">
      <alignment vertical="center"/>
    </xf>
    <xf numFmtId="0" fontId="10" fillId="4" borderId="20" xfId="0" applyFont="1" applyFill="1" applyBorder="1" applyAlignment="1">
      <alignment vertical="center" wrapText="1"/>
    </xf>
    <xf numFmtId="0" fontId="10" fillId="4" borderId="12" xfId="0" applyFont="1" applyFill="1" applyBorder="1" applyAlignment="1">
      <alignment vertical="center" wrapText="1"/>
    </xf>
    <xf numFmtId="0" fontId="10" fillId="6" borderId="19" xfId="0" applyFont="1" applyFill="1" applyBorder="1" applyAlignment="1">
      <alignment vertical="center" wrapText="1"/>
    </xf>
    <xf numFmtId="0" fontId="10" fillId="6" borderId="8" xfId="0" applyFont="1" applyFill="1" applyBorder="1" applyAlignment="1">
      <alignment vertical="center" wrapText="1"/>
    </xf>
    <xf numFmtId="0" fontId="10" fillId="4" borderId="0" xfId="0" applyFont="1" applyFill="1" applyBorder="1" applyAlignment="1">
      <alignment vertical="center" wrapText="1"/>
    </xf>
    <xf numFmtId="0" fontId="10" fillId="4" borderId="10" xfId="0" applyFont="1" applyFill="1" applyBorder="1" applyAlignment="1">
      <alignment vertical="center" wrapText="1"/>
    </xf>
    <xf numFmtId="0" fontId="15" fillId="5" borderId="9" xfId="0" applyFont="1" applyFill="1" applyBorder="1" applyAlignment="1"/>
    <xf numFmtId="0" fontId="21" fillId="4" borderId="0" xfId="0" applyFont="1" applyFill="1" applyBorder="1" applyAlignment="1">
      <alignment vertical="center" wrapText="1"/>
    </xf>
    <xf numFmtId="0" fontId="14" fillId="5" borderId="9" xfId="1" applyFill="1" applyBorder="1" applyAlignment="1"/>
    <xf numFmtId="0" fontId="21" fillId="4" borderId="0" xfId="0" applyFont="1" applyFill="1" applyBorder="1" applyAlignment="1">
      <alignment vertical="center"/>
    </xf>
    <xf numFmtId="0" fontId="6" fillId="5" borderId="9" xfId="1" applyFont="1" applyFill="1" applyBorder="1" applyAlignment="1"/>
    <xf numFmtId="0" fontId="14" fillId="4" borderId="0" xfId="1" applyFill="1" applyBorder="1" applyAlignment="1">
      <alignment vertical="center"/>
    </xf>
    <xf numFmtId="0" fontId="10" fillId="4" borderId="0" xfId="0" applyFont="1" applyFill="1" applyBorder="1" applyAlignment="1">
      <alignment vertical="center"/>
    </xf>
    <xf numFmtId="0" fontId="15" fillId="4" borderId="0" xfId="0" applyFont="1" applyFill="1" applyBorder="1" applyAlignment="1">
      <alignment vertical="center"/>
    </xf>
    <xf numFmtId="0" fontId="18" fillId="5" borderId="9" xfId="0" applyFont="1" applyFill="1" applyBorder="1" applyAlignment="1"/>
    <xf numFmtId="0" fontId="10" fillId="5" borderId="11" xfId="0" applyFont="1" applyFill="1" applyBorder="1" applyAlignment="1"/>
    <xf numFmtId="0" fontId="12" fillId="5" borderId="9" xfId="0" applyFont="1" applyFill="1" applyBorder="1" applyAlignment="1">
      <alignment vertical="center"/>
    </xf>
    <xf numFmtId="0" fontId="15" fillId="5" borderId="9" xfId="0" applyFont="1" applyFill="1" applyBorder="1" applyAlignment="1">
      <alignment horizontal="left" vertical="top"/>
    </xf>
    <xf numFmtId="0" fontId="15" fillId="5" borderId="0" xfId="0" applyFont="1" applyFill="1" applyBorder="1" applyAlignment="1">
      <alignment horizontal="left" vertical="top" wrapText="1"/>
    </xf>
    <xf numFmtId="0" fontId="15" fillId="5" borderId="10" xfId="0" applyFont="1" applyFill="1" applyBorder="1" applyAlignment="1">
      <alignment horizontal="left" vertical="top" wrapText="1"/>
    </xf>
    <xf numFmtId="0" fontId="25" fillId="3" borderId="14" xfId="0" applyFont="1" applyFill="1" applyBorder="1" applyAlignment="1">
      <alignment horizontal="center" vertical="top" wrapText="1"/>
    </xf>
    <xf numFmtId="0" fontId="25" fillId="3" borderId="17" xfId="0" applyFont="1" applyFill="1" applyBorder="1" applyAlignment="1">
      <alignment horizontal="center" vertical="top" wrapText="1"/>
    </xf>
    <xf numFmtId="0" fontId="25" fillId="3" borderId="9" xfId="0" applyFont="1" applyFill="1" applyBorder="1" applyAlignment="1">
      <alignment horizontal="center" vertical="top" wrapText="1"/>
    </xf>
    <xf numFmtId="0" fontId="25" fillId="3" borderId="11" xfId="0" applyFont="1" applyFill="1" applyBorder="1" applyAlignment="1">
      <alignment horizontal="center" vertical="top" wrapText="1"/>
    </xf>
    <xf numFmtId="0" fontId="27" fillId="0" borderId="0" xfId="0" applyFont="1" applyBorder="1" applyAlignment="1">
      <alignment horizontal="left" vertical="top" wrapText="1"/>
    </xf>
    <xf numFmtId="0" fontId="10" fillId="5" borderId="9"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0" fontId="10" fillId="5" borderId="20" xfId="0" applyFont="1" applyFill="1" applyBorder="1" applyAlignment="1">
      <alignment horizontal="left" vertical="top" wrapText="1"/>
    </xf>
    <xf numFmtId="0" fontId="10" fillId="5" borderId="12"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5" borderId="0" xfId="0" applyFont="1" applyFill="1" applyBorder="1" applyAlignment="1">
      <alignment horizontal="left" vertical="top" wrapText="1"/>
    </xf>
    <xf numFmtId="0" fontId="15" fillId="5" borderId="10" xfId="0" applyFont="1" applyFill="1" applyBorder="1" applyAlignment="1">
      <alignment horizontal="left" vertical="top" wrapText="1"/>
    </xf>
    <xf numFmtId="0" fontId="15" fillId="5" borderId="9" xfId="0" applyFont="1" applyFill="1" applyBorder="1" applyAlignment="1">
      <alignment horizontal="left" wrapText="1"/>
    </xf>
    <xf numFmtId="0" fontId="21" fillId="5" borderId="0" xfId="0" applyFont="1" applyFill="1" applyBorder="1" applyAlignment="1">
      <alignment horizontal="left" wrapText="1"/>
    </xf>
    <xf numFmtId="0" fontId="21" fillId="5" borderId="10" xfId="0" applyFont="1" applyFill="1" applyBorder="1" applyAlignment="1">
      <alignment horizontal="left" wrapText="1"/>
    </xf>
    <xf numFmtId="0" fontId="21" fillId="5" borderId="9" xfId="0" applyFont="1" applyFill="1" applyBorder="1" applyAlignment="1">
      <alignment horizontal="lef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538518</xdr:colOff>
      <xdr:row>5</xdr:row>
      <xdr:rowOff>38099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2047278" cy="800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3471800</xdr:colOff>
      <xdr:row>0</xdr:row>
      <xdr:rowOff>38100</xdr:rowOff>
    </xdr:from>
    <xdr:to>
      <xdr:col>1</xdr:col>
      <xdr:colOff>5148618</xdr:colOff>
      <xdr:row>3</xdr:row>
      <xdr:rowOff>129539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1580" y="38100"/>
          <a:ext cx="1676818" cy="6553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657225</xdr:colOff>
      <xdr:row>0</xdr:row>
      <xdr:rowOff>57150</xdr:rowOff>
    </xdr:from>
    <xdr:to>
      <xdr:col>20</xdr:col>
      <xdr:colOff>771943</xdr:colOff>
      <xdr:row>4</xdr:row>
      <xdr:rowOff>26669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4705" y="57150"/>
          <a:ext cx="1684438" cy="67055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twinbirth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twinbirths.or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winbirths.org/" TargetMode="External"/><Relationship Id="rId1" Type="http://schemas.openxmlformats.org/officeDocument/2006/relationships/hyperlink" Target="https://www66.statcan.gc.ca/acyb_000-eng.ht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24"/>
  <sheetViews>
    <sheetView tabSelected="1" workbookViewId="0">
      <selection activeCell="D1" sqref="D1"/>
    </sheetView>
  </sheetViews>
  <sheetFormatPr baseColWidth="10" defaultRowHeight="13.2" x14ac:dyDescent="0.25"/>
  <cols>
    <col min="1" max="16384" width="11.5546875" style="21"/>
  </cols>
  <sheetData>
    <row r="8" spans="1:4" ht="17.399999999999999" x14ac:dyDescent="0.3">
      <c r="A8" s="31" t="s">
        <v>101</v>
      </c>
    </row>
    <row r="9" spans="1:4" ht="13.8" x14ac:dyDescent="0.25">
      <c r="A9" s="44" t="s">
        <v>99</v>
      </c>
      <c r="D9" s="45" t="s">
        <v>100</v>
      </c>
    </row>
    <row r="10" spans="1:4" ht="13.8" x14ac:dyDescent="0.25">
      <c r="A10" s="44"/>
      <c r="D10" s="45"/>
    </row>
    <row r="11" spans="1:4" ht="13.8" x14ac:dyDescent="0.25">
      <c r="A11" s="44"/>
      <c r="D11" s="45"/>
    </row>
    <row r="12" spans="1:4" ht="13.8" x14ac:dyDescent="0.25">
      <c r="A12" s="32" t="s">
        <v>78</v>
      </c>
    </row>
    <row r="13" spans="1:4" ht="13.8" x14ac:dyDescent="0.25">
      <c r="A13" s="1"/>
    </row>
    <row r="14" spans="1:4" ht="13.8" x14ac:dyDescent="0.25">
      <c r="A14" s="33" t="s">
        <v>79</v>
      </c>
    </row>
    <row r="15" spans="1:4" ht="13.8" x14ac:dyDescent="0.25">
      <c r="A15" s="1" t="s">
        <v>80</v>
      </c>
    </row>
    <row r="16" spans="1:4" ht="13.8" x14ac:dyDescent="0.25">
      <c r="A16" s="1"/>
    </row>
    <row r="17" spans="1:1" ht="13.8" x14ac:dyDescent="0.25">
      <c r="A17" s="33" t="s">
        <v>81</v>
      </c>
    </row>
    <row r="18" spans="1:1" ht="13.8" x14ac:dyDescent="0.25">
      <c r="A18" s="1" t="s">
        <v>82</v>
      </c>
    </row>
    <row r="19" spans="1:1" ht="13.8" x14ac:dyDescent="0.25">
      <c r="A19" s="1"/>
    </row>
    <row r="20" spans="1:1" ht="13.8" x14ac:dyDescent="0.25">
      <c r="A20" s="33" t="s">
        <v>83</v>
      </c>
    </row>
    <row r="21" spans="1:1" ht="13.8" x14ac:dyDescent="0.25">
      <c r="A21" s="1" t="s">
        <v>84</v>
      </c>
    </row>
    <row r="22" spans="1:1" ht="15" x14ac:dyDescent="0.25">
      <c r="A22" s="31"/>
    </row>
    <row r="23" spans="1:1" ht="13.8" x14ac:dyDescent="0.25">
      <c r="A23" s="45" t="s">
        <v>97</v>
      </c>
    </row>
    <row r="24" spans="1:1" ht="13.8" x14ac:dyDescent="0.25">
      <c r="A24" s="44" t="s">
        <v>98</v>
      </c>
    </row>
  </sheetData>
  <hyperlinks>
    <hyperlink ref="A14" location="'input data'!A1" display="input data"/>
    <hyperlink ref="A17" location="'metadata - variables input data'!A1" display="metadata - variables input data"/>
    <hyperlink ref="A20" location="'metadata - sources &amp; notes'!A1" display="metadata - sources &amp; notes"/>
    <hyperlink ref="A23" location="supplement!A1" display="supplement"/>
    <hyperlink ref="D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16"/>
  <sheetViews>
    <sheetView zoomScale="80" zoomScaleNormal="80" workbookViewId="0">
      <pane xSplit="3" ySplit="1" topLeftCell="D2" activePane="bottomRight" state="frozen"/>
      <selection pane="topRight" activeCell="D1" sqref="D1"/>
      <selection pane="bottomLeft" activeCell="A2" sqref="A2"/>
      <selection pane="bottomRight"/>
    </sheetView>
  </sheetViews>
  <sheetFormatPr baseColWidth="10" defaultColWidth="14.44140625" defaultRowHeight="13.5" customHeight="1" x14ac:dyDescent="0.25"/>
  <cols>
    <col min="1" max="2" width="11" style="8" customWidth="1"/>
    <col min="3" max="3" width="7.44140625" style="8" customWidth="1"/>
    <col min="4" max="4" width="11" style="8" customWidth="1"/>
    <col min="5" max="9" width="11.5546875" style="8" customWidth="1"/>
    <col min="10" max="11" width="11.5546875" style="9" customWidth="1"/>
    <col min="12" max="13" width="11.5546875" style="8" customWidth="1"/>
    <col min="14" max="15" width="11.5546875" style="9" customWidth="1"/>
    <col min="16" max="16" width="11" style="8" customWidth="1"/>
    <col min="17" max="17" width="11" style="9" customWidth="1"/>
    <col min="18" max="18" width="9.21875" style="15" customWidth="1"/>
    <col min="19" max="16384" width="14.44140625" style="10"/>
  </cols>
  <sheetData>
    <row r="1" spans="1:30" s="6" customFormat="1" ht="25.5" customHeight="1" x14ac:dyDescent="0.25">
      <c r="A1" s="5" t="s">
        <v>0</v>
      </c>
      <c r="B1" s="5" t="s">
        <v>1</v>
      </c>
      <c r="C1" s="5" t="s">
        <v>2</v>
      </c>
      <c r="D1" s="5" t="s">
        <v>9</v>
      </c>
      <c r="E1" s="5" t="s">
        <v>11</v>
      </c>
      <c r="F1" s="5" t="s">
        <v>16</v>
      </c>
      <c r="G1" s="5" t="s">
        <v>17</v>
      </c>
      <c r="H1" s="4" t="s">
        <v>18</v>
      </c>
      <c r="I1" s="4" t="s">
        <v>19</v>
      </c>
      <c r="J1" s="4" t="s">
        <v>20</v>
      </c>
      <c r="K1" s="4" t="s">
        <v>21</v>
      </c>
      <c r="L1" s="4" t="s">
        <v>22</v>
      </c>
      <c r="M1" s="4" t="s">
        <v>23</v>
      </c>
      <c r="N1" s="4" t="s">
        <v>4</v>
      </c>
      <c r="O1" s="4" t="s">
        <v>24</v>
      </c>
      <c r="P1" s="5" t="s">
        <v>6</v>
      </c>
      <c r="Q1" s="5" t="s">
        <v>8</v>
      </c>
      <c r="R1" s="4" t="s">
        <v>102</v>
      </c>
      <c r="S1" s="17"/>
      <c r="T1" s="17"/>
      <c r="U1" s="17"/>
      <c r="V1" s="17"/>
      <c r="W1" s="17"/>
      <c r="X1" s="17"/>
      <c r="Y1" s="17"/>
      <c r="Z1" s="17"/>
      <c r="AA1" s="17"/>
      <c r="AB1" s="17"/>
      <c r="AC1" s="17"/>
      <c r="AD1" s="17"/>
    </row>
    <row r="2" spans="1:30" s="13" customFormat="1" ht="13.5" customHeight="1" x14ac:dyDescent="0.25">
      <c r="A2" s="14" t="s">
        <v>5</v>
      </c>
      <c r="B2" s="14" t="s">
        <v>3</v>
      </c>
      <c r="C2" s="9">
        <v>1921</v>
      </c>
      <c r="D2" s="15">
        <v>99</v>
      </c>
      <c r="E2" s="15" t="s">
        <v>12</v>
      </c>
      <c r="F2" s="15" t="s">
        <v>12</v>
      </c>
      <c r="G2" s="15" t="s">
        <v>12</v>
      </c>
      <c r="H2" s="15">
        <v>23</v>
      </c>
      <c r="I2" s="15" t="s">
        <v>12</v>
      </c>
      <c r="J2" s="15">
        <v>0</v>
      </c>
      <c r="K2" s="9" t="s">
        <v>12</v>
      </c>
      <c r="L2" s="15">
        <v>1960</v>
      </c>
      <c r="M2" s="15">
        <v>3943</v>
      </c>
      <c r="N2" s="16">
        <v>166996</v>
      </c>
      <c r="O2" s="16" t="s">
        <v>12</v>
      </c>
      <c r="P2" s="15" t="s">
        <v>12</v>
      </c>
      <c r="Q2" s="15" t="s">
        <v>12</v>
      </c>
      <c r="R2" s="15">
        <v>1</v>
      </c>
      <c r="S2" s="12"/>
      <c r="T2" s="12"/>
      <c r="U2" s="12"/>
      <c r="V2" s="12"/>
      <c r="W2" s="12"/>
      <c r="X2" s="12"/>
      <c r="Y2" s="12"/>
      <c r="Z2" s="12"/>
    </row>
    <row r="3" spans="1:30" s="13" customFormat="1" ht="13.5" customHeight="1" x14ac:dyDescent="0.25">
      <c r="A3" s="14" t="s">
        <v>5</v>
      </c>
      <c r="B3" s="14" t="s">
        <v>3</v>
      </c>
      <c r="C3" s="9">
        <v>1922</v>
      </c>
      <c r="D3" s="15">
        <v>99</v>
      </c>
      <c r="E3" s="15" t="s">
        <v>12</v>
      </c>
      <c r="F3" s="15" t="s">
        <v>12</v>
      </c>
      <c r="G3" s="15" t="s">
        <v>12</v>
      </c>
      <c r="H3" s="15">
        <v>12</v>
      </c>
      <c r="I3" s="15" t="s">
        <v>12</v>
      </c>
      <c r="J3" s="9">
        <v>0</v>
      </c>
      <c r="K3" s="9" t="s">
        <v>12</v>
      </c>
      <c r="L3" s="15">
        <v>1910</v>
      </c>
      <c r="M3" s="15">
        <v>3832</v>
      </c>
      <c r="N3" s="16">
        <v>162272</v>
      </c>
      <c r="O3" s="16" t="s">
        <v>12</v>
      </c>
      <c r="P3" s="15" t="s">
        <v>12</v>
      </c>
      <c r="Q3" s="15" t="s">
        <v>12</v>
      </c>
      <c r="R3" s="15">
        <v>1</v>
      </c>
      <c r="S3" s="12"/>
      <c r="T3" s="12"/>
      <c r="U3" s="12"/>
      <c r="V3" s="12"/>
      <c r="W3" s="12"/>
      <c r="X3" s="12"/>
      <c r="Y3" s="12"/>
      <c r="Z3" s="12"/>
    </row>
    <row r="4" spans="1:30" s="13" customFormat="1" ht="13.5" customHeight="1" x14ac:dyDescent="0.25">
      <c r="A4" s="14" t="s">
        <v>5</v>
      </c>
      <c r="B4" s="14" t="s">
        <v>3</v>
      </c>
      <c r="C4" s="9">
        <v>1923</v>
      </c>
      <c r="D4" s="15">
        <v>99</v>
      </c>
      <c r="E4" s="15" t="s">
        <v>12</v>
      </c>
      <c r="F4" s="15" t="s">
        <v>12</v>
      </c>
      <c r="G4" s="15" t="s">
        <v>12</v>
      </c>
      <c r="H4" s="15">
        <v>20</v>
      </c>
      <c r="I4" s="15" t="s">
        <v>12</v>
      </c>
      <c r="J4" s="9">
        <v>1</v>
      </c>
      <c r="K4" s="9" t="s">
        <v>12</v>
      </c>
      <c r="L4" s="15">
        <v>2008</v>
      </c>
      <c r="M4" s="15">
        <v>4038</v>
      </c>
      <c r="N4" s="16">
        <v>160520</v>
      </c>
      <c r="O4" s="16" t="s">
        <v>12</v>
      </c>
      <c r="P4" s="15" t="s">
        <v>12</v>
      </c>
      <c r="Q4" s="15" t="s">
        <v>12</v>
      </c>
      <c r="R4" s="15">
        <v>1</v>
      </c>
      <c r="S4" s="12"/>
      <c r="T4" s="12"/>
      <c r="U4" s="12"/>
      <c r="V4" s="12"/>
      <c r="W4" s="12"/>
      <c r="X4" s="12"/>
      <c r="Y4" s="12"/>
      <c r="Z4" s="12"/>
    </row>
    <row r="5" spans="1:30" s="13" customFormat="1" ht="13.5" customHeight="1" x14ac:dyDescent="0.25">
      <c r="A5" s="14" t="s">
        <v>5</v>
      </c>
      <c r="B5" s="14" t="s">
        <v>3</v>
      </c>
      <c r="C5" s="9">
        <v>1924</v>
      </c>
      <c r="D5" s="15">
        <v>99</v>
      </c>
      <c r="E5" s="15" t="s">
        <v>12</v>
      </c>
      <c r="F5" s="15" t="s">
        <v>12</v>
      </c>
      <c r="G5" s="15" t="s">
        <v>12</v>
      </c>
      <c r="H5" s="15">
        <v>22</v>
      </c>
      <c r="I5" s="15" t="s">
        <v>12</v>
      </c>
      <c r="J5" s="9">
        <v>1</v>
      </c>
      <c r="K5" s="9" t="s">
        <v>12</v>
      </c>
      <c r="L5" s="15">
        <v>2013</v>
      </c>
      <c r="M5" s="15">
        <v>4050</v>
      </c>
      <c r="N5" s="16">
        <v>161140</v>
      </c>
      <c r="O5" s="16" t="s">
        <v>12</v>
      </c>
      <c r="P5" s="15" t="s">
        <v>12</v>
      </c>
      <c r="Q5" s="15" t="s">
        <v>12</v>
      </c>
      <c r="R5" s="15">
        <v>1</v>
      </c>
      <c r="S5" s="12"/>
      <c r="T5" s="12"/>
      <c r="U5" s="12"/>
      <c r="V5" s="12"/>
      <c r="W5" s="12"/>
      <c r="X5" s="12"/>
      <c r="Y5" s="12"/>
      <c r="Z5" s="12"/>
    </row>
    <row r="6" spans="1:30" s="13" customFormat="1" ht="13.5" customHeight="1" x14ac:dyDescent="0.25">
      <c r="A6" s="14" t="s">
        <v>5</v>
      </c>
      <c r="B6" s="14" t="s">
        <v>3</v>
      </c>
      <c r="C6" s="9">
        <v>1925</v>
      </c>
      <c r="D6" s="15">
        <v>99</v>
      </c>
      <c r="E6" s="15" t="s">
        <v>12</v>
      </c>
      <c r="F6" s="15" t="s">
        <v>12</v>
      </c>
      <c r="G6" s="15" t="s">
        <v>12</v>
      </c>
      <c r="H6" s="15">
        <v>19</v>
      </c>
      <c r="I6" s="15" t="s">
        <v>12</v>
      </c>
      <c r="J6" s="9">
        <v>0</v>
      </c>
      <c r="K6" s="9" t="s">
        <v>12</v>
      </c>
      <c r="L6" s="15">
        <v>1938</v>
      </c>
      <c r="M6" s="15">
        <v>3895</v>
      </c>
      <c r="N6" s="16">
        <v>158200</v>
      </c>
      <c r="O6" s="16" t="s">
        <v>12</v>
      </c>
      <c r="P6" s="15" t="s">
        <v>12</v>
      </c>
      <c r="Q6" s="15" t="s">
        <v>12</v>
      </c>
      <c r="R6" s="15">
        <v>1</v>
      </c>
      <c r="S6" s="12"/>
      <c r="T6" s="12"/>
      <c r="U6" s="12"/>
      <c r="V6" s="12"/>
      <c r="W6" s="12"/>
      <c r="X6" s="12"/>
      <c r="Y6" s="12"/>
      <c r="Z6" s="12"/>
    </row>
    <row r="7" spans="1:30" s="13" customFormat="1" ht="13.5" customHeight="1" x14ac:dyDescent="0.25">
      <c r="A7" s="14" t="s">
        <v>5</v>
      </c>
      <c r="B7" s="14" t="s">
        <v>3</v>
      </c>
      <c r="C7" s="9">
        <v>1926</v>
      </c>
      <c r="D7" s="15">
        <v>99</v>
      </c>
      <c r="E7" s="15" t="s">
        <v>12</v>
      </c>
      <c r="F7" s="15" t="s">
        <v>12</v>
      </c>
      <c r="G7" s="15" t="s">
        <v>12</v>
      </c>
      <c r="H7" s="15">
        <v>36</v>
      </c>
      <c r="I7" s="15" t="s">
        <v>12</v>
      </c>
      <c r="J7" s="9">
        <v>0</v>
      </c>
      <c r="K7" s="9" t="s">
        <v>12</v>
      </c>
      <c r="L7" s="15">
        <v>3006</v>
      </c>
      <c r="M7" s="15">
        <v>6048</v>
      </c>
      <c r="N7" s="16">
        <v>236813</v>
      </c>
      <c r="O7" s="16" t="s">
        <v>12</v>
      </c>
      <c r="P7" s="15" t="s">
        <v>12</v>
      </c>
      <c r="Q7" s="15" t="s">
        <v>12</v>
      </c>
      <c r="R7" s="15">
        <v>1</v>
      </c>
      <c r="S7" s="12"/>
      <c r="T7" s="12"/>
      <c r="U7" s="12"/>
      <c r="V7" s="12"/>
      <c r="W7" s="12"/>
      <c r="X7" s="12"/>
      <c r="Y7" s="12"/>
      <c r="Z7" s="12"/>
    </row>
    <row r="8" spans="1:30" s="13" customFormat="1" ht="13.5" customHeight="1" x14ac:dyDescent="0.25">
      <c r="A8" s="14" t="s">
        <v>5</v>
      </c>
      <c r="B8" s="14" t="s">
        <v>3</v>
      </c>
      <c r="C8" s="9">
        <v>1927</v>
      </c>
      <c r="D8" s="15">
        <v>99</v>
      </c>
      <c r="E8" s="15" t="s">
        <v>12</v>
      </c>
      <c r="F8" s="15" t="s">
        <v>12</v>
      </c>
      <c r="G8" s="15" t="s">
        <v>12</v>
      </c>
      <c r="H8" s="15">
        <v>38</v>
      </c>
      <c r="I8" s="15" t="s">
        <v>12</v>
      </c>
      <c r="J8" s="9">
        <v>0</v>
      </c>
      <c r="K8" s="9" t="s">
        <v>12</v>
      </c>
      <c r="L8" s="15">
        <v>2978</v>
      </c>
      <c r="M8" s="15">
        <v>5994</v>
      </c>
      <c r="N8" s="16">
        <v>238508</v>
      </c>
      <c r="O8" s="16" t="s">
        <v>12</v>
      </c>
      <c r="P8" s="15" t="s">
        <v>12</v>
      </c>
      <c r="Q8" s="15" t="s">
        <v>12</v>
      </c>
      <c r="R8" s="15">
        <v>1</v>
      </c>
      <c r="S8" s="12"/>
      <c r="T8" s="12"/>
      <c r="U8" s="12"/>
      <c r="V8" s="12"/>
      <c r="W8" s="12"/>
      <c r="X8" s="12"/>
      <c r="Y8" s="12"/>
      <c r="Z8" s="12"/>
    </row>
    <row r="9" spans="1:30" s="13" customFormat="1" ht="13.5" customHeight="1" x14ac:dyDescent="0.25">
      <c r="A9" s="14" t="s">
        <v>5</v>
      </c>
      <c r="B9" s="14" t="s">
        <v>3</v>
      </c>
      <c r="C9" s="9">
        <v>1928</v>
      </c>
      <c r="D9" s="15">
        <v>99</v>
      </c>
      <c r="E9" s="15" t="s">
        <v>12</v>
      </c>
      <c r="F9" s="15" t="s">
        <v>12</v>
      </c>
      <c r="G9" s="15" t="s">
        <v>12</v>
      </c>
      <c r="H9" s="15">
        <v>34</v>
      </c>
      <c r="I9" s="15" t="s">
        <v>12</v>
      </c>
      <c r="J9" s="9">
        <v>0</v>
      </c>
      <c r="K9" s="9" t="s">
        <v>12</v>
      </c>
      <c r="L9" s="15">
        <v>2999</v>
      </c>
      <c r="M9" s="15">
        <v>6032</v>
      </c>
      <c r="N9" s="16">
        <v>241301</v>
      </c>
      <c r="O9" s="16" t="s">
        <v>12</v>
      </c>
      <c r="P9" s="15" t="s">
        <v>12</v>
      </c>
      <c r="Q9" s="15" t="s">
        <v>12</v>
      </c>
      <c r="R9" s="15">
        <v>1</v>
      </c>
      <c r="S9" s="12"/>
      <c r="T9" s="12"/>
      <c r="U9" s="12"/>
      <c r="V9" s="12"/>
      <c r="W9" s="12"/>
      <c r="X9" s="12"/>
      <c r="Y9" s="12"/>
      <c r="Z9" s="12"/>
    </row>
    <row r="10" spans="1:30" s="13" customFormat="1" ht="13.5" customHeight="1" x14ac:dyDescent="0.25">
      <c r="A10" s="14" t="s">
        <v>5</v>
      </c>
      <c r="B10" s="14" t="s">
        <v>3</v>
      </c>
      <c r="C10" s="9">
        <v>1929</v>
      </c>
      <c r="D10" s="15">
        <v>99</v>
      </c>
      <c r="E10" s="15" t="s">
        <v>12</v>
      </c>
      <c r="F10" s="15" t="s">
        <v>12</v>
      </c>
      <c r="G10" s="15" t="s">
        <v>12</v>
      </c>
      <c r="H10" s="15">
        <v>35</v>
      </c>
      <c r="I10" s="15" t="s">
        <v>12</v>
      </c>
      <c r="J10" s="9">
        <v>0</v>
      </c>
      <c r="K10" s="9" t="s">
        <v>12</v>
      </c>
      <c r="L10" s="15">
        <v>2974</v>
      </c>
      <c r="M10" s="15">
        <v>5983</v>
      </c>
      <c r="N10" s="16">
        <v>239972</v>
      </c>
      <c r="O10" s="16" t="s">
        <v>12</v>
      </c>
      <c r="P10" s="15" t="s">
        <v>12</v>
      </c>
      <c r="Q10" s="15" t="s">
        <v>12</v>
      </c>
      <c r="R10" s="15">
        <v>1</v>
      </c>
      <c r="S10" s="12"/>
      <c r="T10" s="12"/>
      <c r="U10" s="12"/>
      <c r="V10" s="12"/>
      <c r="W10" s="12"/>
      <c r="X10" s="12"/>
      <c r="Y10" s="12"/>
      <c r="Z10" s="12"/>
    </row>
    <row r="11" spans="1:30" s="13" customFormat="1" ht="13.5" customHeight="1" x14ac:dyDescent="0.25">
      <c r="A11" s="14" t="s">
        <v>5</v>
      </c>
      <c r="B11" s="14" t="s">
        <v>3</v>
      </c>
      <c r="C11" s="9">
        <v>1930</v>
      </c>
      <c r="D11" s="15">
        <v>99</v>
      </c>
      <c r="E11" s="15" t="s">
        <v>12</v>
      </c>
      <c r="F11" s="15" t="s">
        <v>12</v>
      </c>
      <c r="G11" s="15" t="s">
        <v>12</v>
      </c>
      <c r="H11" s="15">
        <v>21</v>
      </c>
      <c r="I11" s="15" t="s">
        <v>12</v>
      </c>
      <c r="J11" s="9">
        <v>0</v>
      </c>
      <c r="K11" s="9" t="s">
        <v>12</v>
      </c>
      <c r="L11" s="15">
        <v>2921</v>
      </c>
      <c r="M11" s="15">
        <v>5863</v>
      </c>
      <c r="N11" s="16">
        <v>248260</v>
      </c>
      <c r="O11" s="16" t="s">
        <v>12</v>
      </c>
      <c r="P11" s="15" t="s">
        <v>12</v>
      </c>
      <c r="Q11" s="15" t="s">
        <v>12</v>
      </c>
      <c r="R11" s="15">
        <v>1</v>
      </c>
      <c r="S11" s="12"/>
      <c r="T11" s="12"/>
      <c r="U11" s="12"/>
      <c r="V11" s="12"/>
      <c r="W11" s="12"/>
      <c r="X11" s="12"/>
      <c r="Y11" s="12"/>
      <c r="Z11" s="12"/>
    </row>
    <row r="12" spans="1:30" s="13" customFormat="1" ht="13.5" customHeight="1" x14ac:dyDescent="0.25">
      <c r="A12" s="14" t="s">
        <v>5</v>
      </c>
      <c r="B12" s="14" t="s">
        <v>3</v>
      </c>
      <c r="C12" s="9">
        <v>1931</v>
      </c>
      <c r="D12" s="15">
        <v>99</v>
      </c>
      <c r="E12" s="15" t="s">
        <v>12</v>
      </c>
      <c r="F12" s="15" t="s">
        <v>12</v>
      </c>
      <c r="G12" s="15" t="s">
        <v>12</v>
      </c>
      <c r="H12" s="15">
        <v>21</v>
      </c>
      <c r="I12" s="15" t="s">
        <v>12</v>
      </c>
      <c r="J12" s="9">
        <v>1</v>
      </c>
      <c r="K12" s="9" t="s">
        <v>12</v>
      </c>
      <c r="L12" s="15">
        <v>2988</v>
      </c>
      <c r="M12" s="15">
        <v>5999</v>
      </c>
      <c r="N12" s="16">
        <v>245081</v>
      </c>
      <c r="O12" s="16" t="s">
        <v>12</v>
      </c>
      <c r="P12" s="15" t="s">
        <v>12</v>
      </c>
      <c r="Q12" s="15" t="s">
        <v>12</v>
      </c>
      <c r="R12" s="15">
        <v>1</v>
      </c>
      <c r="S12" s="12"/>
      <c r="T12" s="12"/>
      <c r="U12" s="12"/>
      <c r="V12" s="12"/>
      <c r="W12" s="12"/>
      <c r="X12" s="12"/>
      <c r="Y12" s="12"/>
      <c r="Z12" s="12"/>
    </row>
    <row r="13" spans="1:30" s="13" customFormat="1" ht="13.5" customHeight="1" x14ac:dyDescent="0.25">
      <c r="A13" s="14" t="s">
        <v>5</v>
      </c>
      <c r="B13" s="14" t="s">
        <v>3</v>
      </c>
      <c r="C13" s="9">
        <v>1932</v>
      </c>
      <c r="D13" s="15">
        <v>99</v>
      </c>
      <c r="E13" s="15" t="s">
        <v>12</v>
      </c>
      <c r="F13" s="15" t="s">
        <v>12</v>
      </c>
      <c r="G13" s="15" t="s">
        <v>12</v>
      </c>
      <c r="H13" s="15">
        <v>18</v>
      </c>
      <c r="I13" s="15" t="s">
        <v>12</v>
      </c>
      <c r="J13" s="9">
        <v>0</v>
      </c>
      <c r="K13" s="9" t="s">
        <v>12</v>
      </c>
      <c r="L13" s="15">
        <v>2835</v>
      </c>
      <c r="M13" s="15">
        <v>5688</v>
      </c>
      <c r="N13" s="16">
        <v>240097</v>
      </c>
      <c r="O13" s="16" t="s">
        <v>12</v>
      </c>
      <c r="P13" s="15" t="s">
        <v>12</v>
      </c>
      <c r="Q13" s="15" t="s">
        <v>12</v>
      </c>
      <c r="R13" s="15">
        <v>1</v>
      </c>
      <c r="S13" s="12"/>
      <c r="T13" s="12"/>
      <c r="U13" s="12"/>
      <c r="V13" s="12"/>
      <c r="W13" s="12"/>
      <c r="X13" s="12"/>
      <c r="Y13" s="12"/>
      <c r="Z13" s="12"/>
    </row>
    <row r="14" spans="1:30" s="13" customFormat="1" ht="13.5" customHeight="1" x14ac:dyDescent="0.25">
      <c r="A14" s="14" t="s">
        <v>5</v>
      </c>
      <c r="B14" s="14" t="s">
        <v>3</v>
      </c>
      <c r="C14" s="9">
        <v>1933</v>
      </c>
      <c r="D14" s="15">
        <v>99</v>
      </c>
      <c r="E14" s="15" t="s">
        <v>12</v>
      </c>
      <c r="F14" s="15" t="s">
        <v>12</v>
      </c>
      <c r="G14" s="15" t="s">
        <v>12</v>
      </c>
      <c r="H14" s="15">
        <v>28</v>
      </c>
      <c r="I14" s="15" t="s">
        <v>12</v>
      </c>
      <c r="J14" s="9">
        <v>0</v>
      </c>
      <c r="K14" s="9" t="s">
        <v>12</v>
      </c>
      <c r="L14" s="15">
        <v>2683</v>
      </c>
      <c r="M14" s="15">
        <v>5394</v>
      </c>
      <c r="N14" s="16">
        <v>227005</v>
      </c>
      <c r="O14" s="16" t="s">
        <v>12</v>
      </c>
      <c r="P14" s="15" t="s">
        <v>12</v>
      </c>
      <c r="Q14" s="15" t="s">
        <v>12</v>
      </c>
      <c r="R14" s="15">
        <v>1</v>
      </c>
      <c r="S14" s="12"/>
      <c r="T14" s="12"/>
      <c r="U14" s="12"/>
      <c r="V14" s="12"/>
      <c r="W14" s="12"/>
      <c r="X14" s="12"/>
      <c r="Y14" s="12"/>
      <c r="Z14" s="12"/>
    </row>
    <row r="15" spans="1:30" s="13" customFormat="1" ht="13.5" customHeight="1" x14ac:dyDescent="0.25">
      <c r="A15" s="14" t="s">
        <v>5</v>
      </c>
      <c r="B15" s="14" t="s">
        <v>3</v>
      </c>
      <c r="C15" s="9">
        <v>1934</v>
      </c>
      <c r="D15" s="15">
        <v>99</v>
      </c>
      <c r="E15" s="15" t="s">
        <v>12</v>
      </c>
      <c r="F15" s="15" t="s">
        <v>12</v>
      </c>
      <c r="G15" s="15" t="s">
        <v>12</v>
      </c>
      <c r="H15" s="15">
        <v>18</v>
      </c>
      <c r="I15" s="15" t="s">
        <v>12</v>
      </c>
      <c r="J15" s="9">
        <v>1</v>
      </c>
      <c r="K15" s="9" t="s">
        <v>12</v>
      </c>
      <c r="L15" s="15">
        <v>2677</v>
      </c>
      <c r="M15" s="15">
        <v>5375</v>
      </c>
      <c r="N15" s="16">
        <v>225057</v>
      </c>
      <c r="O15" s="16" t="s">
        <v>12</v>
      </c>
      <c r="P15" s="15" t="s">
        <v>12</v>
      </c>
      <c r="Q15" s="15" t="s">
        <v>12</v>
      </c>
      <c r="R15" s="15">
        <v>1</v>
      </c>
      <c r="S15" s="12"/>
      <c r="T15" s="12"/>
      <c r="U15" s="12"/>
      <c r="V15" s="12"/>
      <c r="W15" s="12"/>
      <c r="X15" s="12"/>
      <c r="Y15" s="12"/>
      <c r="Z15" s="12"/>
    </row>
    <row r="16" spans="1:30" s="13" customFormat="1" ht="13.5" customHeight="1" x14ac:dyDescent="0.25">
      <c r="A16" s="14" t="s">
        <v>5</v>
      </c>
      <c r="B16" s="14" t="s">
        <v>3</v>
      </c>
      <c r="C16" s="9">
        <v>1935</v>
      </c>
      <c r="D16" s="15">
        <v>99</v>
      </c>
      <c r="E16" s="15" t="s">
        <v>12</v>
      </c>
      <c r="F16" s="15" t="s">
        <v>12</v>
      </c>
      <c r="G16" s="15" t="s">
        <v>12</v>
      </c>
      <c r="H16" s="15">
        <v>34</v>
      </c>
      <c r="I16" s="15" t="s">
        <v>12</v>
      </c>
      <c r="J16" s="9">
        <v>0</v>
      </c>
      <c r="K16" s="9" t="s">
        <v>12</v>
      </c>
      <c r="L16" s="15">
        <v>2624</v>
      </c>
      <c r="M16" s="15">
        <v>5282</v>
      </c>
      <c r="N16" s="16">
        <v>225242</v>
      </c>
      <c r="O16" s="16" t="s">
        <v>12</v>
      </c>
      <c r="P16" s="15" t="s">
        <v>12</v>
      </c>
      <c r="Q16" s="15" t="s">
        <v>12</v>
      </c>
      <c r="R16" s="15">
        <v>1</v>
      </c>
      <c r="S16" s="12"/>
      <c r="T16" s="12"/>
      <c r="U16" s="12"/>
      <c r="V16" s="12"/>
      <c r="W16" s="12"/>
      <c r="X16" s="12"/>
      <c r="Y16" s="12"/>
      <c r="Z16" s="12"/>
    </row>
    <row r="17" spans="1:29" s="13" customFormat="1" ht="13.5" customHeight="1" x14ac:dyDescent="0.25">
      <c r="A17" s="14" t="s">
        <v>5</v>
      </c>
      <c r="B17" s="14" t="s">
        <v>3</v>
      </c>
      <c r="C17" s="9">
        <v>1936</v>
      </c>
      <c r="D17" s="15">
        <v>99</v>
      </c>
      <c r="E17" s="15" t="s">
        <v>12</v>
      </c>
      <c r="F17" s="15" t="s">
        <v>12</v>
      </c>
      <c r="G17" s="15" t="s">
        <v>12</v>
      </c>
      <c r="H17" s="15">
        <v>31</v>
      </c>
      <c r="I17" s="15" t="s">
        <v>12</v>
      </c>
      <c r="J17" s="9">
        <v>0</v>
      </c>
      <c r="K17" s="9" t="s">
        <v>12</v>
      </c>
      <c r="L17" s="15">
        <v>2631</v>
      </c>
      <c r="M17" s="15">
        <v>5293</v>
      </c>
      <c r="N17" s="16">
        <v>224059</v>
      </c>
      <c r="O17" s="16" t="s">
        <v>12</v>
      </c>
      <c r="P17" s="15" t="s">
        <v>12</v>
      </c>
      <c r="Q17" s="15" t="s">
        <v>12</v>
      </c>
      <c r="R17" s="15">
        <v>1</v>
      </c>
      <c r="S17" s="12"/>
      <c r="T17" s="12"/>
      <c r="U17" s="12"/>
      <c r="V17" s="12"/>
      <c r="W17" s="12"/>
      <c r="X17" s="12"/>
      <c r="Y17" s="12"/>
      <c r="Z17" s="12"/>
    </row>
    <row r="18" spans="1:29" s="13" customFormat="1" ht="13.5" customHeight="1" x14ac:dyDescent="0.25">
      <c r="A18" s="14" t="s">
        <v>5</v>
      </c>
      <c r="B18" s="14" t="s">
        <v>32</v>
      </c>
      <c r="C18" s="9">
        <v>1926</v>
      </c>
      <c r="D18" s="15">
        <v>1</v>
      </c>
      <c r="E18" s="15">
        <f>227084+6723</f>
        <v>233807</v>
      </c>
      <c r="F18" s="15">
        <v>2970</v>
      </c>
      <c r="G18" s="15">
        <f>5562+378</f>
        <v>5940</v>
      </c>
      <c r="H18" s="15">
        <v>36</v>
      </c>
      <c r="I18" s="15">
        <f>104+4</f>
        <v>108</v>
      </c>
      <c r="J18" s="15">
        <v>0</v>
      </c>
      <c r="K18" s="15">
        <v>0</v>
      </c>
      <c r="L18" s="14" t="s">
        <v>12</v>
      </c>
      <c r="M18" s="14" t="s">
        <v>12</v>
      </c>
      <c r="N18" s="16" t="s">
        <v>12</v>
      </c>
      <c r="O18" s="16">
        <f>232750+7105</f>
        <v>239855</v>
      </c>
      <c r="P18" s="14" t="s">
        <v>12</v>
      </c>
      <c r="Q18" s="14" t="s">
        <v>12</v>
      </c>
      <c r="R18" s="15">
        <v>1</v>
      </c>
      <c r="S18" s="12"/>
      <c r="T18" s="12"/>
      <c r="U18" s="12"/>
      <c r="V18" s="12"/>
      <c r="W18" s="12"/>
      <c r="X18" s="12"/>
      <c r="Y18" s="12"/>
      <c r="Z18" s="12"/>
      <c r="AA18" s="12"/>
      <c r="AB18" s="12"/>
      <c r="AC18" s="12"/>
    </row>
    <row r="19" spans="1:29" s="13" customFormat="1" ht="13.5" customHeight="1" x14ac:dyDescent="0.25">
      <c r="A19" s="14" t="s">
        <v>5</v>
      </c>
      <c r="B19" s="14" t="s">
        <v>32</v>
      </c>
      <c r="C19" s="9">
        <v>1927</v>
      </c>
      <c r="D19" s="15">
        <v>1</v>
      </c>
      <c r="E19" s="15">
        <f>228578+6952</f>
        <v>235530</v>
      </c>
      <c r="F19" s="15">
        <v>2940</v>
      </c>
      <c r="G19" s="15">
        <f>5502+378</f>
        <v>5880</v>
      </c>
      <c r="H19" s="15">
        <v>38</v>
      </c>
      <c r="I19" s="15">
        <f>108+6</f>
        <v>114</v>
      </c>
      <c r="J19" s="15">
        <v>0</v>
      </c>
      <c r="K19" s="15">
        <v>0</v>
      </c>
      <c r="L19" s="14" t="s">
        <v>12</v>
      </c>
      <c r="M19" s="14" t="s">
        <v>12</v>
      </c>
      <c r="N19" s="16" t="s">
        <v>12</v>
      </c>
      <c r="O19" s="16">
        <f>234188+7336</f>
        <v>241524</v>
      </c>
      <c r="P19" s="14" t="s">
        <v>12</v>
      </c>
      <c r="Q19" s="14" t="s">
        <v>12</v>
      </c>
      <c r="R19" s="15">
        <v>1</v>
      </c>
      <c r="S19" s="12"/>
      <c r="T19" s="12"/>
      <c r="U19" s="12"/>
      <c r="V19" s="12"/>
      <c r="W19" s="12"/>
      <c r="X19" s="12"/>
      <c r="Y19" s="12"/>
      <c r="Z19" s="12"/>
      <c r="AA19" s="12"/>
      <c r="AB19" s="12"/>
      <c r="AC19" s="12"/>
    </row>
    <row r="20" spans="1:29" s="13" customFormat="1" ht="13.5" customHeight="1" x14ac:dyDescent="0.25">
      <c r="A20" s="14" t="s">
        <v>5</v>
      </c>
      <c r="B20" s="14" t="s">
        <v>32</v>
      </c>
      <c r="C20" s="9">
        <v>1928</v>
      </c>
      <c r="D20" s="15">
        <v>1</v>
      </c>
      <c r="E20" s="15">
        <f>231188+7114</f>
        <v>238302</v>
      </c>
      <c r="F20" s="15">
        <v>2965</v>
      </c>
      <c r="G20" s="15">
        <f>5480+450</f>
        <v>5930</v>
      </c>
      <c r="H20" s="15">
        <v>34</v>
      </c>
      <c r="I20" s="15">
        <f>89+13</f>
        <v>102</v>
      </c>
      <c r="J20" s="15">
        <v>0</v>
      </c>
      <c r="K20" s="15">
        <v>0</v>
      </c>
      <c r="L20" s="14" t="s">
        <v>12</v>
      </c>
      <c r="M20" s="14" t="s">
        <v>12</v>
      </c>
      <c r="N20" s="16" t="s">
        <v>12</v>
      </c>
      <c r="O20" s="16">
        <f>236757+7577</f>
        <v>244334</v>
      </c>
      <c r="P20" s="14" t="s">
        <v>12</v>
      </c>
      <c r="Q20" s="14" t="s">
        <v>12</v>
      </c>
      <c r="R20" s="15">
        <v>1</v>
      </c>
      <c r="S20" s="12"/>
      <c r="T20" s="12"/>
      <c r="U20" s="12"/>
      <c r="V20" s="12"/>
      <c r="W20" s="12"/>
      <c r="X20" s="12"/>
      <c r="Y20" s="12"/>
      <c r="Z20" s="12"/>
      <c r="AA20" s="12"/>
      <c r="AB20" s="12"/>
      <c r="AC20" s="12"/>
    </row>
    <row r="21" spans="1:29" s="13" customFormat="1" ht="13.5" customHeight="1" x14ac:dyDescent="0.25">
      <c r="A21" s="14" t="s">
        <v>5</v>
      </c>
      <c r="B21" s="14" t="s">
        <v>32</v>
      </c>
      <c r="C21" s="9">
        <v>1929</v>
      </c>
      <c r="D21" s="15">
        <v>1</v>
      </c>
      <c r="E21" s="15">
        <f>229848+7150</f>
        <v>236998</v>
      </c>
      <c r="F21" s="15">
        <v>2939</v>
      </c>
      <c r="G21" s="15">
        <f>5474+404</f>
        <v>5878</v>
      </c>
      <c r="H21" s="15">
        <v>35</v>
      </c>
      <c r="I21" s="15">
        <f>93+12</f>
        <v>105</v>
      </c>
      <c r="J21" s="15">
        <v>0</v>
      </c>
      <c r="K21" s="15">
        <v>0</v>
      </c>
      <c r="L21" s="14" t="s">
        <v>12</v>
      </c>
      <c r="M21" s="14" t="s">
        <v>12</v>
      </c>
      <c r="N21" s="16" t="s">
        <v>12</v>
      </c>
      <c r="O21" s="16">
        <f>235415+7566</f>
        <v>242981</v>
      </c>
      <c r="P21" s="14" t="s">
        <v>12</v>
      </c>
      <c r="Q21" s="14" t="s">
        <v>12</v>
      </c>
      <c r="R21" s="15">
        <v>1</v>
      </c>
      <c r="S21" s="12"/>
      <c r="T21" s="12"/>
      <c r="U21" s="12"/>
      <c r="V21" s="12"/>
      <c r="W21" s="12"/>
      <c r="X21" s="12"/>
      <c r="Y21" s="12"/>
      <c r="Z21" s="12"/>
      <c r="AA21" s="12"/>
      <c r="AB21" s="12"/>
      <c r="AC21" s="12"/>
    </row>
    <row r="22" spans="1:29" s="13" customFormat="1" ht="13.5" customHeight="1" x14ac:dyDescent="0.25">
      <c r="A22" s="14" t="s">
        <v>5</v>
      </c>
      <c r="B22" s="14" t="s">
        <v>32</v>
      </c>
      <c r="C22" s="9">
        <v>1930</v>
      </c>
      <c r="D22" s="15">
        <v>1</v>
      </c>
      <c r="E22" s="15">
        <f>238056+7283</f>
        <v>245339</v>
      </c>
      <c r="F22" s="15">
        <v>2900</v>
      </c>
      <c r="G22" s="15">
        <f>5386+414</f>
        <v>5800</v>
      </c>
      <c r="H22" s="15">
        <v>21</v>
      </c>
      <c r="I22" s="15">
        <v>63</v>
      </c>
      <c r="J22" s="15">
        <v>0</v>
      </c>
      <c r="K22" s="15">
        <v>0</v>
      </c>
      <c r="L22" s="14" t="s">
        <v>12</v>
      </c>
      <c r="M22" s="14" t="s">
        <v>12</v>
      </c>
      <c r="N22" s="16" t="s">
        <v>12</v>
      </c>
      <c r="O22" s="16">
        <f>243495+7707</f>
        <v>251202</v>
      </c>
      <c r="P22" s="14" t="s">
        <v>12</v>
      </c>
      <c r="Q22" s="14" t="s">
        <v>12</v>
      </c>
      <c r="R22" s="15">
        <v>1</v>
      </c>
      <c r="S22" s="12"/>
      <c r="T22" s="12"/>
      <c r="U22" s="12"/>
      <c r="V22" s="12"/>
      <c r="W22" s="12"/>
      <c r="X22" s="12"/>
      <c r="Y22" s="12"/>
      <c r="Z22" s="12"/>
      <c r="AA22" s="12"/>
      <c r="AB22" s="12"/>
      <c r="AC22" s="12"/>
    </row>
    <row r="23" spans="1:29" s="13" customFormat="1" ht="13.5" customHeight="1" x14ac:dyDescent="0.25">
      <c r="A23" s="14" t="s">
        <v>5</v>
      </c>
      <c r="B23" s="14" t="s">
        <v>32</v>
      </c>
      <c r="C23" s="9">
        <v>1931</v>
      </c>
      <c r="D23" s="15">
        <v>1</v>
      </c>
      <c r="E23" s="15">
        <f>234845+7248</f>
        <v>242093</v>
      </c>
      <c r="F23" s="15">
        <v>2966</v>
      </c>
      <c r="G23" s="15">
        <f>5568+364</f>
        <v>5932</v>
      </c>
      <c r="H23" s="15">
        <v>21</v>
      </c>
      <c r="I23" s="15">
        <f>56+7</f>
        <v>63</v>
      </c>
      <c r="J23" s="15">
        <v>1</v>
      </c>
      <c r="K23" s="15">
        <v>4</v>
      </c>
      <c r="L23" s="14" t="s">
        <v>12</v>
      </c>
      <c r="M23" s="14" t="s">
        <v>12</v>
      </c>
      <c r="N23" s="16" t="s">
        <v>12</v>
      </c>
      <c r="O23" s="16">
        <f>240473+7619</f>
        <v>248092</v>
      </c>
      <c r="P23" s="14" t="s">
        <v>12</v>
      </c>
      <c r="Q23" s="14" t="s">
        <v>12</v>
      </c>
      <c r="R23" s="15">
        <v>1</v>
      </c>
      <c r="S23" s="12"/>
      <c r="T23" s="12"/>
      <c r="U23" s="12"/>
      <c r="V23" s="12"/>
      <c r="W23" s="12"/>
      <c r="X23" s="12"/>
      <c r="Y23" s="12"/>
      <c r="Z23" s="12"/>
      <c r="AA23" s="12"/>
      <c r="AB23" s="12"/>
      <c r="AC23" s="12"/>
    </row>
    <row r="24" spans="1:29" s="13" customFormat="1" ht="13.5" customHeight="1" x14ac:dyDescent="0.25">
      <c r="A24" s="14" t="s">
        <v>5</v>
      </c>
      <c r="B24" s="14" t="s">
        <v>32</v>
      </c>
      <c r="C24" s="9">
        <v>1932</v>
      </c>
      <c r="D24" s="15">
        <v>1</v>
      </c>
      <c r="E24" s="15">
        <f>230302+6960</f>
        <v>237262</v>
      </c>
      <c r="F24" s="15">
        <v>2817</v>
      </c>
      <c r="G24" s="15">
        <f>5311+323</f>
        <v>5634</v>
      </c>
      <c r="H24" s="15">
        <v>18</v>
      </c>
      <c r="I24" s="15">
        <v>54</v>
      </c>
      <c r="J24" s="15">
        <v>0</v>
      </c>
      <c r="K24" s="15">
        <v>0</v>
      </c>
      <c r="L24" s="14" t="s">
        <v>12</v>
      </c>
      <c r="M24" s="14" t="s">
        <v>12</v>
      </c>
      <c r="N24" s="16" t="s">
        <v>12</v>
      </c>
      <c r="O24" s="16">
        <f>235666+7284</f>
        <v>242950</v>
      </c>
      <c r="P24" s="14" t="s">
        <v>12</v>
      </c>
      <c r="Q24" s="14" t="s">
        <v>12</v>
      </c>
      <c r="R24" s="15">
        <v>1</v>
      </c>
      <c r="S24" s="12"/>
      <c r="T24" s="12"/>
      <c r="U24" s="12"/>
      <c r="V24" s="12"/>
      <c r="W24" s="12"/>
      <c r="X24" s="12"/>
      <c r="Y24" s="12"/>
      <c r="Z24" s="12"/>
      <c r="AA24" s="12"/>
      <c r="AB24" s="12"/>
      <c r="AC24" s="12"/>
    </row>
    <row r="25" spans="1:29" s="13" customFormat="1" ht="13.5" customHeight="1" x14ac:dyDescent="0.25">
      <c r="A25" s="14" t="s">
        <v>5</v>
      </c>
      <c r="B25" s="14" t="s">
        <v>32</v>
      </c>
      <c r="C25" s="9">
        <v>1933</v>
      </c>
      <c r="D25" s="15">
        <v>1</v>
      </c>
      <c r="E25" s="15">
        <f>217812+6510</f>
        <v>224322</v>
      </c>
      <c r="F25" s="15">
        <v>2655</v>
      </c>
      <c r="G25" s="15">
        <f>4979+331</f>
        <v>5310</v>
      </c>
      <c r="H25" s="15">
        <v>28</v>
      </c>
      <c r="I25" s="15">
        <f>77+7</f>
        <v>84</v>
      </c>
      <c r="J25" s="15">
        <v>0</v>
      </c>
      <c r="K25" s="15">
        <v>0</v>
      </c>
      <c r="L25" s="14" t="s">
        <v>12</v>
      </c>
      <c r="M25" s="14" t="s">
        <v>12</v>
      </c>
      <c r="N25" s="16" t="s">
        <v>12</v>
      </c>
      <c r="O25" s="16">
        <f>222868+6848</f>
        <v>229716</v>
      </c>
      <c r="P25" s="14" t="s">
        <v>12</v>
      </c>
      <c r="Q25" s="14" t="s">
        <v>12</v>
      </c>
      <c r="R25" s="15">
        <v>1</v>
      </c>
      <c r="S25" s="12"/>
      <c r="T25" s="12"/>
      <c r="U25" s="12"/>
      <c r="V25" s="12"/>
      <c r="W25" s="12"/>
      <c r="X25" s="12"/>
      <c r="Y25" s="12"/>
      <c r="Z25" s="12"/>
      <c r="AA25" s="12"/>
      <c r="AB25" s="12"/>
      <c r="AC25" s="12"/>
    </row>
    <row r="26" spans="1:29" s="13" customFormat="1" ht="13.5" customHeight="1" x14ac:dyDescent="0.25">
      <c r="A26" s="14" t="s">
        <v>5</v>
      </c>
      <c r="B26" s="14" t="s">
        <v>32</v>
      </c>
      <c r="C26" s="9">
        <v>1934</v>
      </c>
      <c r="D26" s="15">
        <v>1</v>
      </c>
      <c r="E26" s="15">
        <f>216230+6150</f>
        <v>222380</v>
      </c>
      <c r="F26" s="15">
        <v>2658</v>
      </c>
      <c r="G26" s="15">
        <f>5018+298</f>
        <v>5316</v>
      </c>
      <c r="H26" s="15">
        <v>18</v>
      </c>
      <c r="I26" s="15">
        <v>54</v>
      </c>
      <c r="J26" s="15">
        <v>1</v>
      </c>
      <c r="K26" s="15">
        <v>5</v>
      </c>
      <c r="L26" s="14" t="s">
        <v>12</v>
      </c>
      <c r="M26" s="14" t="s">
        <v>12</v>
      </c>
      <c r="N26" s="16" t="s">
        <v>12</v>
      </c>
      <c r="O26" s="16">
        <f>221303+6452</f>
        <v>227755</v>
      </c>
      <c r="P26" s="14" t="s">
        <v>12</v>
      </c>
      <c r="Q26" s="14" t="s">
        <v>12</v>
      </c>
      <c r="R26" s="15">
        <v>1</v>
      </c>
      <c r="S26" s="12"/>
      <c r="T26" s="12"/>
      <c r="U26" s="12"/>
      <c r="V26" s="12"/>
      <c r="W26" s="12"/>
      <c r="X26" s="12"/>
      <c r="Y26" s="12"/>
      <c r="Z26" s="12"/>
      <c r="AA26" s="12"/>
      <c r="AB26" s="12"/>
      <c r="AC26" s="12"/>
    </row>
    <row r="27" spans="1:29" s="13" customFormat="1" ht="13.5" customHeight="1" x14ac:dyDescent="0.25">
      <c r="A27" s="14" t="s">
        <v>5</v>
      </c>
      <c r="B27" s="14" t="s">
        <v>32</v>
      </c>
      <c r="C27" s="9">
        <v>1935</v>
      </c>
      <c r="D27" s="15">
        <v>1</v>
      </c>
      <c r="E27" s="15">
        <f>216482+6136</f>
        <v>222618</v>
      </c>
      <c r="F27" s="15">
        <v>2590</v>
      </c>
      <c r="G27" s="15">
        <f>4872+308</f>
        <v>5180</v>
      </c>
      <c r="H27" s="15">
        <v>34</v>
      </c>
      <c r="I27" s="15">
        <f>97+5</f>
        <v>102</v>
      </c>
      <c r="J27" s="15">
        <v>0</v>
      </c>
      <c r="K27" s="15">
        <v>0</v>
      </c>
      <c r="L27" s="14" t="s">
        <v>12</v>
      </c>
      <c r="M27" s="14" t="s">
        <v>12</v>
      </c>
      <c r="N27" s="16" t="s">
        <v>12</v>
      </c>
      <c r="O27" s="16">
        <f>221451+6449</f>
        <v>227900</v>
      </c>
      <c r="P27" s="14" t="s">
        <v>12</v>
      </c>
      <c r="Q27" s="14" t="s">
        <v>12</v>
      </c>
      <c r="R27" s="15">
        <v>1</v>
      </c>
      <c r="S27" s="12"/>
      <c r="T27" s="12"/>
      <c r="U27" s="12"/>
      <c r="V27" s="12"/>
      <c r="W27" s="12"/>
      <c r="X27" s="12"/>
      <c r="Y27" s="12"/>
      <c r="Z27" s="12"/>
      <c r="AA27" s="12"/>
      <c r="AB27" s="12"/>
      <c r="AC27" s="12"/>
    </row>
    <row r="28" spans="1:29" s="13" customFormat="1" ht="13.5" customHeight="1" x14ac:dyDescent="0.25">
      <c r="A28" s="14" t="s">
        <v>5</v>
      </c>
      <c r="B28" s="14" t="s">
        <v>32</v>
      </c>
      <c r="C28" s="9">
        <v>1936</v>
      </c>
      <c r="D28" s="14">
        <v>1</v>
      </c>
      <c r="E28" s="15">
        <f>215377+6051</f>
        <v>221428</v>
      </c>
      <c r="F28" s="15">
        <v>2600</v>
      </c>
      <c r="G28" s="15">
        <f>4913+287</f>
        <v>5200</v>
      </c>
      <c r="H28" s="15">
        <v>31</v>
      </c>
      <c r="I28" s="15">
        <f>81+12</f>
        <v>93</v>
      </c>
      <c r="J28" s="9">
        <v>0</v>
      </c>
      <c r="K28" s="9">
        <v>0</v>
      </c>
      <c r="L28" s="14" t="s">
        <v>12</v>
      </c>
      <c r="M28" s="14" t="s">
        <v>12</v>
      </c>
      <c r="N28" s="14" t="s">
        <v>12</v>
      </c>
      <c r="O28" s="16">
        <f>220371+6350</f>
        <v>226721</v>
      </c>
      <c r="P28" s="14" t="s">
        <v>12</v>
      </c>
      <c r="Q28" s="14" t="s">
        <v>12</v>
      </c>
      <c r="R28" s="15">
        <v>1</v>
      </c>
      <c r="S28" s="12"/>
      <c r="T28" s="12"/>
      <c r="U28" s="12"/>
      <c r="V28" s="12"/>
      <c r="W28" s="12"/>
      <c r="X28" s="12"/>
      <c r="Y28" s="12"/>
      <c r="Z28" s="12"/>
      <c r="AA28" s="12"/>
      <c r="AB28" s="12"/>
      <c r="AC28" s="12"/>
    </row>
    <row r="29" spans="1:29" s="13" customFormat="1" ht="13.5" customHeight="1" x14ac:dyDescent="0.25">
      <c r="A29" s="14" t="s">
        <v>5</v>
      </c>
      <c r="B29" s="14" t="s">
        <v>32</v>
      </c>
      <c r="C29" s="9">
        <v>1937</v>
      </c>
      <c r="D29" s="14">
        <v>1</v>
      </c>
      <c r="E29" s="14">
        <f>215276+5959</f>
        <v>221235</v>
      </c>
      <c r="F29" s="14">
        <v>2599</v>
      </c>
      <c r="G29" s="14">
        <f>4890+308</f>
        <v>5198</v>
      </c>
      <c r="H29" s="14">
        <v>23</v>
      </c>
      <c r="I29" s="14">
        <f>61+8</f>
        <v>69</v>
      </c>
      <c r="J29" s="14">
        <v>2</v>
      </c>
      <c r="K29" s="14">
        <v>8</v>
      </c>
      <c r="L29" s="14" t="s">
        <v>12</v>
      </c>
      <c r="M29" s="14" t="s">
        <v>12</v>
      </c>
      <c r="N29" s="14" t="s">
        <v>12</v>
      </c>
      <c r="O29" s="14">
        <f>220235+6275</f>
        <v>226510</v>
      </c>
      <c r="P29" s="14" t="s">
        <v>12</v>
      </c>
      <c r="Q29" s="14" t="s">
        <v>12</v>
      </c>
      <c r="R29" s="15">
        <v>1</v>
      </c>
      <c r="S29" s="12"/>
      <c r="T29" s="12"/>
      <c r="U29" s="12"/>
      <c r="V29" s="12"/>
      <c r="W29" s="12"/>
      <c r="X29" s="12"/>
      <c r="Y29" s="12"/>
      <c r="Z29" s="12"/>
      <c r="AA29" s="12"/>
      <c r="AB29" s="12"/>
      <c r="AC29" s="12"/>
    </row>
    <row r="30" spans="1:29" s="13" customFormat="1" ht="13.5" customHeight="1" x14ac:dyDescent="0.25">
      <c r="A30" s="14" t="s">
        <v>5</v>
      </c>
      <c r="B30" s="14" t="s">
        <v>32</v>
      </c>
      <c r="C30" s="9">
        <v>1938</v>
      </c>
      <c r="D30" s="14">
        <v>1</v>
      </c>
      <c r="E30" s="14">
        <f>224315+6129</f>
        <v>230444</v>
      </c>
      <c r="F30" s="14">
        <v>2681</v>
      </c>
      <c r="G30" s="14">
        <f>5068+294</f>
        <v>5362</v>
      </c>
      <c r="H30" s="14">
        <v>22</v>
      </c>
      <c r="I30" s="14">
        <v>66</v>
      </c>
      <c r="J30" s="14">
        <v>0</v>
      </c>
      <c r="K30" s="14">
        <v>0</v>
      </c>
      <c r="L30" s="14" t="s">
        <v>12</v>
      </c>
      <c r="M30" s="14" t="s">
        <v>12</v>
      </c>
      <c r="N30" s="14" t="s">
        <v>12</v>
      </c>
      <c r="O30" s="14">
        <f>229446+6426</f>
        <v>235872</v>
      </c>
      <c r="P30" s="14" t="s">
        <v>12</v>
      </c>
      <c r="Q30" s="14" t="s">
        <v>12</v>
      </c>
      <c r="R30" s="15">
        <v>1</v>
      </c>
      <c r="S30" s="12"/>
      <c r="T30" s="12"/>
      <c r="U30" s="12"/>
      <c r="V30" s="12"/>
      <c r="W30" s="12"/>
      <c r="X30" s="12"/>
      <c r="Y30" s="12"/>
      <c r="Z30" s="12"/>
      <c r="AA30" s="12"/>
      <c r="AB30" s="12"/>
      <c r="AC30" s="12"/>
    </row>
    <row r="31" spans="1:29" s="13" customFormat="1" ht="13.5" customHeight="1" x14ac:dyDescent="0.25">
      <c r="A31" s="14" t="s">
        <v>5</v>
      </c>
      <c r="B31" s="14" t="s">
        <v>32</v>
      </c>
      <c r="C31" s="9">
        <v>1939</v>
      </c>
      <c r="D31" s="14">
        <v>1</v>
      </c>
      <c r="E31" s="14">
        <f>224336+6077</f>
        <v>230413</v>
      </c>
      <c r="F31" s="14">
        <v>2686</v>
      </c>
      <c r="G31" s="14">
        <f>5092+280</f>
        <v>5372</v>
      </c>
      <c r="H31" s="14">
        <v>16</v>
      </c>
      <c r="I31" s="14">
        <v>48</v>
      </c>
      <c r="J31" s="14">
        <v>0</v>
      </c>
      <c r="K31" s="14">
        <v>0</v>
      </c>
      <c r="L31" s="14" t="s">
        <v>12</v>
      </c>
      <c r="M31" s="14" t="s">
        <v>12</v>
      </c>
      <c r="N31" s="14" t="s">
        <v>12</v>
      </c>
      <c r="O31" s="14">
        <f>229468+6365</f>
        <v>235833</v>
      </c>
      <c r="P31" s="14" t="s">
        <v>12</v>
      </c>
      <c r="Q31" s="14" t="s">
        <v>12</v>
      </c>
      <c r="R31" s="15">
        <v>1</v>
      </c>
      <c r="S31" s="12"/>
      <c r="T31" s="12"/>
      <c r="U31" s="12"/>
      <c r="V31" s="12"/>
      <c r="W31" s="12"/>
      <c r="X31" s="12"/>
      <c r="Y31" s="12"/>
      <c r="Z31" s="12"/>
      <c r="AA31" s="12"/>
      <c r="AB31" s="12"/>
      <c r="AC31" s="12"/>
    </row>
    <row r="32" spans="1:29" s="13" customFormat="1" ht="13.5" customHeight="1" x14ac:dyDescent="0.25">
      <c r="A32" s="14" t="s">
        <v>5</v>
      </c>
      <c r="B32" s="14" t="s">
        <v>32</v>
      </c>
      <c r="C32" s="9">
        <v>1940</v>
      </c>
      <c r="D32" s="14">
        <v>1</v>
      </c>
      <c r="E32" s="14">
        <f>239035+6335</f>
        <v>245370</v>
      </c>
      <c r="F32" s="14">
        <v>2769</v>
      </c>
      <c r="G32" s="14">
        <f>5243+295</f>
        <v>5538</v>
      </c>
      <c r="H32" s="14">
        <v>14</v>
      </c>
      <c r="I32" s="14">
        <v>42</v>
      </c>
      <c r="J32" s="14">
        <v>0</v>
      </c>
      <c r="K32" s="14">
        <v>0</v>
      </c>
      <c r="L32" s="14" t="s">
        <v>12</v>
      </c>
      <c r="M32" s="14" t="s">
        <v>12</v>
      </c>
      <c r="N32" s="14" t="s">
        <v>12</v>
      </c>
      <c r="O32" s="14">
        <f>244316+6634</f>
        <v>250950</v>
      </c>
      <c r="P32" s="14" t="s">
        <v>12</v>
      </c>
      <c r="Q32" s="14" t="s">
        <v>12</v>
      </c>
      <c r="R32" s="15">
        <v>1</v>
      </c>
      <c r="S32" s="12"/>
      <c r="T32" s="12"/>
      <c r="U32" s="12"/>
      <c r="V32" s="12"/>
      <c r="W32" s="12"/>
      <c r="X32" s="12"/>
      <c r="Y32" s="12"/>
      <c r="Z32" s="12"/>
      <c r="AA32" s="12"/>
      <c r="AB32" s="12"/>
      <c r="AC32" s="12"/>
    </row>
    <row r="33" spans="1:30" s="13" customFormat="1" ht="13.5" customHeight="1" x14ac:dyDescent="0.25">
      <c r="A33" s="14" t="s">
        <v>5</v>
      </c>
      <c r="B33" s="14" t="s">
        <v>32</v>
      </c>
      <c r="C33" s="9">
        <v>1941</v>
      </c>
      <c r="D33" s="14">
        <v>1</v>
      </c>
      <c r="E33" s="14">
        <v>256357</v>
      </c>
      <c r="F33" s="14">
        <v>2888</v>
      </c>
      <c r="G33" s="14">
        <f>5445+331</f>
        <v>5776</v>
      </c>
      <c r="H33" s="14">
        <v>22</v>
      </c>
      <c r="I33" s="14">
        <v>66</v>
      </c>
      <c r="J33" s="14">
        <v>0</v>
      </c>
      <c r="K33" s="14">
        <v>0</v>
      </c>
      <c r="L33" s="14" t="s">
        <v>12</v>
      </c>
      <c r="M33" s="14" t="s">
        <v>12</v>
      </c>
      <c r="N33" s="14">
        <v>259267</v>
      </c>
      <c r="O33" s="14">
        <v>262199</v>
      </c>
      <c r="P33" s="14" t="s">
        <v>12</v>
      </c>
      <c r="Q33" s="14" t="s">
        <v>12</v>
      </c>
      <c r="R33" s="15">
        <v>1</v>
      </c>
      <c r="S33" s="12"/>
      <c r="T33" s="12"/>
      <c r="U33" s="12"/>
      <c r="V33" s="12"/>
      <c r="W33" s="12"/>
      <c r="X33" s="12"/>
      <c r="Y33" s="12"/>
      <c r="Z33" s="12"/>
      <c r="AA33" s="12"/>
      <c r="AB33" s="12"/>
      <c r="AC33" s="12"/>
      <c r="AD33" s="12"/>
    </row>
    <row r="34" spans="1:30" s="13" customFormat="1" ht="13.5" customHeight="1" x14ac:dyDescent="0.25">
      <c r="A34" s="14" t="s">
        <v>5</v>
      </c>
      <c r="B34" s="14" t="s">
        <v>32</v>
      </c>
      <c r="C34" s="9">
        <v>1942</v>
      </c>
      <c r="D34" s="14">
        <v>1</v>
      </c>
      <c r="E34" s="14">
        <v>273331</v>
      </c>
      <c r="F34" s="14">
        <v>3018</v>
      </c>
      <c r="G34" s="14">
        <f>5770+266</f>
        <v>6036</v>
      </c>
      <c r="H34" s="14">
        <v>26</v>
      </c>
      <c r="I34" s="14">
        <v>78</v>
      </c>
      <c r="J34" s="14">
        <v>0</v>
      </c>
      <c r="K34" s="14">
        <v>0</v>
      </c>
      <c r="L34" s="14" t="s">
        <v>12</v>
      </c>
      <c r="M34" s="14" t="s">
        <v>12</v>
      </c>
      <c r="N34" s="14">
        <v>276375</v>
      </c>
      <c r="O34" s="14">
        <v>279445</v>
      </c>
      <c r="P34" s="14" t="s">
        <v>12</v>
      </c>
      <c r="Q34" s="14" t="s">
        <v>12</v>
      </c>
      <c r="R34" s="15">
        <v>1</v>
      </c>
      <c r="S34" s="12"/>
      <c r="T34" s="12"/>
      <c r="U34" s="12"/>
      <c r="V34" s="12"/>
      <c r="W34" s="12"/>
      <c r="X34" s="12"/>
      <c r="Y34" s="12"/>
      <c r="Z34" s="12"/>
      <c r="AA34" s="12"/>
      <c r="AB34" s="12"/>
      <c r="AC34" s="12"/>
      <c r="AD34" s="12"/>
    </row>
    <row r="35" spans="1:30" s="13" customFormat="1" ht="13.5" customHeight="1" x14ac:dyDescent="0.25">
      <c r="A35" s="14" t="s">
        <v>5</v>
      </c>
      <c r="B35" s="14" t="s">
        <v>32</v>
      </c>
      <c r="C35" s="9">
        <v>1943</v>
      </c>
      <c r="D35" s="14">
        <v>1</v>
      </c>
      <c r="E35" s="14">
        <v>284003</v>
      </c>
      <c r="F35" s="14">
        <v>3150</v>
      </c>
      <c r="G35" s="14">
        <f>5984+316</f>
        <v>6300</v>
      </c>
      <c r="H35" s="14">
        <v>26</v>
      </c>
      <c r="I35" s="14">
        <v>78</v>
      </c>
      <c r="J35" s="14">
        <v>0</v>
      </c>
      <c r="K35" s="14">
        <v>0</v>
      </c>
      <c r="L35" s="14" t="s">
        <v>12</v>
      </c>
      <c r="M35" s="14" t="s">
        <v>12</v>
      </c>
      <c r="N35" s="14">
        <v>287179</v>
      </c>
      <c r="O35" s="14">
        <v>290381</v>
      </c>
      <c r="P35" s="14" t="s">
        <v>12</v>
      </c>
      <c r="Q35" s="14" t="s">
        <v>12</v>
      </c>
      <c r="R35" s="15">
        <v>1</v>
      </c>
      <c r="S35" s="12"/>
      <c r="T35" s="12"/>
      <c r="U35" s="12"/>
      <c r="V35" s="12"/>
      <c r="W35" s="12"/>
      <c r="X35" s="12"/>
      <c r="Y35" s="12"/>
      <c r="Z35" s="12"/>
      <c r="AA35" s="12"/>
      <c r="AB35" s="12"/>
      <c r="AC35" s="12"/>
      <c r="AD35" s="12"/>
    </row>
    <row r="36" spans="1:30" s="13" customFormat="1" ht="13.5" customHeight="1" x14ac:dyDescent="0.25">
      <c r="A36" s="14" t="s">
        <v>5</v>
      </c>
      <c r="B36" s="14" t="s">
        <v>32</v>
      </c>
      <c r="C36" s="9">
        <v>1944</v>
      </c>
      <c r="D36" s="14">
        <v>1</v>
      </c>
      <c r="E36" s="14">
        <v>284563</v>
      </c>
      <c r="F36" s="14">
        <v>3140</v>
      </c>
      <c r="G36" s="14">
        <f>6003+277</f>
        <v>6280</v>
      </c>
      <c r="H36" s="14">
        <v>26</v>
      </c>
      <c r="I36" s="14">
        <v>78</v>
      </c>
      <c r="J36" s="14">
        <v>1</v>
      </c>
      <c r="K36" s="14">
        <v>4</v>
      </c>
      <c r="L36" s="14" t="s">
        <v>12</v>
      </c>
      <c r="M36" s="14" t="s">
        <v>12</v>
      </c>
      <c r="N36" s="14">
        <v>287730</v>
      </c>
      <c r="O36" s="14">
        <v>290925</v>
      </c>
      <c r="P36" s="14" t="s">
        <v>12</v>
      </c>
      <c r="Q36" s="14" t="s">
        <v>12</v>
      </c>
      <c r="R36" s="15">
        <v>1</v>
      </c>
      <c r="S36" s="12"/>
      <c r="T36" s="12"/>
      <c r="U36" s="12"/>
      <c r="V36" s="12"/>
      <c r="W36" s="12"/>
      <c r="X36" s="12"/>
      <c r="Y36" s="12"/>
      <c r="Z36" s="12"/>
      <c r="AA36" s="12"/>
      <c r="AB36" s="12"/>
      <c r="AC36" s="12"/>
      <c r="AD36" s="12"/>
    </row>
    <row r="37" spans="1:30" s="13" customFormat="1" ht="13.5" customHeight="1" x14ac:dyDescent="0.25">
      <c r="A37" s="14" t="s">
        <v>5</v>
      </c>
      <c r="B37" s="14" t="s">
        <v>32</v>
      </c>
      <c r="C37" s="9">
        <v>1945</v>
      </c>
      <c r="D37" s="14">
        <v>1</v>
      </c>
      <c r="E37" s="14">
        <v>288734</v>
      </c>
      <c r="F37" s="14">
        <v>3283</v>
      </c>
      <c r="G37" s="14">
        <f>6310+256</f>
        <v>6566</v>
      </c>
      <c r="H37" s="14">
        <v>30</v>
      </c>
      <c r="I37" s="14">
        <f>83+7</f>
        <v>90</v>
      </c>
      <c r="J37" s="14">
        <v>2</v>
      </c>
      <c r="K37" s="14">
        <v>8</v>
      </c>
      <c r="L37" s="14" t="s">
        <v>12</v>
      </c>
      <c r="M37" s="14" t="s">
        <v>12</v>
      </c>
      <c r="N37" s="14">
        <v>292049</v>
      </c>
      <c r="O37" s="14">
        <v>295398</v>
      </c>
      <c r="P37" s="14" t="s">
        <v>12</v>
      </c>
      <c r="Q37" s="14" t="s">
        <v>12</v>
      </c>
      <c r="R37" s="15">
        <v>1</v>
      </c>
      <c r="S37" s="12"/>
      <c r="T37" s="12"/>
      <c r="U37" s="12"/>
      <c r="V37" s="12"/>
      <c r="W37" s="12"/>
      <c r="X37" s="12"/>
      <c r="Y37" s="12"/>
      <c r="Z37" s="12"/>
      <c r="AA37" s="12"/>
      <c r="AB37" s="12"/>
      <c r="AC37" s="12"/>
      <c r="AD37" s="12"/>
    </row>
    <row r="38" spans="1:30" s="13" customFormat="1" ht="13.5" customHeight="1" x14ac:dyDescent="0.25">
      <c r="A38" s="14" t="s">
        <v>5</v>
      </c>
      <c r="B38" s="14" t="s">
        <v>32</v>
      </c>
      <c r="C38" s="9">
        <v>1946</v>
      </c>
      <c r="D38" s="14">
        <v>1</v>
      </c>
      <c r="E38" s="14">
        <v>330405</v>
      </c>
      <c r="F38" s="14">
        <v>3664</v>
      </c>
      <c r="G38" s="14">
        <f>7034+294</f>
        <v>7328</v>
      </c>
      <c r="H38" s="14">
        <v>40</v>
      </c>
      <c r="I38" s="14">
        <f>112+8</f>
        <v>120</v>
      </c>
      <c r="J38" s="14">
        <v>0</v>
      </c>
      <c r="K38" s="14">
        <v>0</v>
      </c>
      <c r="L38" s="14" t="s">
        <v>12</v>
      </c>
      <c r="M38" s="14" t="s">
        <v>12</v>
      </c>
      <c r="N38" s="14">
        <v>334109</v>
      </c>
      <c r="O38" s="14">
        <v>337853</v>
      </c>
      <c r="P38" s="14" t="s">
        <v>12</v>
      </c>
      <c r="Q38" s="14" t="s">
        <v>12</v>
      </c>
      <c r="R38" s="15">
        <v>1</v>
      </c>
      <c r="S38" s="12"/>
      <c r="T38" s="12"/>
      <c r="U38" s="12"/>
      <c r="V38" s="12"/>
      <c r="W38" s="12"/>
      <c r="X38" s="12"/>
      <c r="Y38" s="12"/>
      <c r="Z38" s="12"/>
      <c r="AA38" s="12"/>
      <c r="AB38" s="12"/>
      <c r="AC38" s="12"/>
      <c r="AD38" s="12"/>
    </row>
    <row r="39" spans="1:30" s="13" customFormat="1" ht="13.5" customHeight="1" x14ac:dyDescent="0.25">
      <c r="A39" s="14" t="s">
        <v>5</v>
      </c>
      <c r="B39" s="14" t="s">
        <v>32</v>
      </c>
      <c r="C39" s="9">
        <v>1947</v>
      </c>
      <c r="D39" s="14">
        <v>1</v>
      </c>
      <c r="E39" s="14">
        <v>358385</v>
      </c>
      <c r="F39" s="14">
        <v>4031</v>
      </c>
      <c r="G39" s="14">
        <f>7712+350</f>
        <v>8062</v>
      </c>
      <c r="H39" s="14">
        <v>36</v>
      </c>
      <c r="I39" s="14">
        <f>101+7</f>
        <v>108</v>
      </c>
      <c r="J39" s="14">
        <v>0</v>
      </c>
      <c r="K39" s="14">
        <v>0</v>
      </c>
      <c r="L39" s="14" t="s">
        <v>12</v>
      </c>
      <c r="M39" s="14" t="s">
        <v>12</v>
      </c>
      <c r="N39" s="14">
        <v>362452</v>
      </c>
      <c r="O39" s="14">
        <v>366555</v>
      </c>
      <c r="P39" s="14" t="s">
        <v>12</v>
      </c>
      <c r="Q39" s="14" t="s">
        <v>12</v>
      </c>
      <c r="R39" s="15">
        <v>1</v>
      </c>
      <c r="S39" s="12"/>
      <c r="T39" s="12"/>
      <c r="U39" s="12"/>
      <c r="V39" s="12"/>
      <c r="W39" s="12"/>
      <c r="X39" s="12"/>
      <c r="Y39" s="12"/>
      <c r="Z39" s="12"/>
      <c r="AA39" s="12"/>
      <c r="AB39" s="12"/>
      <c r="AC39" s="12"/>
      <c r="AD39" s="12"/>
    </row>
    <row r="40" spans="1:30" s="13" customFormat="1" ht="13.5" customHeight="1" x14ac:dyDescent="0.25">
      <c r="A40" s="14" t="s">
        <v>5</v>
      </c>
      <c r="B40" s="14" t="s">
        <v>32</v>
      </c>
      <c r="C40" s="9">
        <v>1948</v>
      </c>
      <c r="D40" s="14">
        <v>1</v>
      </c>
      <c r="E40" s="14">
        <v>346160</v>
      </c>
      <c r="F40" s="14">
        <v>3940</v>
      </c>
      <c r="G40" s="14">
        <f>7578+302</f>
        <v>7880</v>
      </c>
      <c r="H40" s="14">
        <v>36</v>
      </c>
      <c r="I40" s="14">
        <f>97+11</f>
        <v>108</v>
      </c>
      <c r="J40" s="14">
        <v>2</v>
      </c>
      <c r="K40" s="14">
        <v>8</v>
      </c>
      <c r="L40" s="14" t="s">
        <v>12</v>
      </c>
      <c r="M40" s="14" t="s">
        <v>12</v>
      </c>
      <c r="N40" s="14">
        <v>350138</v>
      </c>
      <c r="O40" s="14">
        <v>354156</v>
      </c>
      <c r="P40" s="14" t="s">
        <v>12</v>
      </c>
      <c r="Q40" s="14" t="s">
        <v>12</v>
      </c>
      <c r="R40" s="15">
        <v>1</v>
      </c>
      <c r="S40" s="12"/>
      <c r="T40" s="12"/>
      <c r="U40" s="12"/>
      <c r="V40" s="12"/>
      <c r="W40" s="12"/>
      <c r="X40" s="12"/>
      <c r="Y40" s="12"/>
      <c r="Z40" s="12"/>
      <c r="AA40" s="12"/>
      <c r="AB40" s="12"/>
      <c r="AC40" s="12"/>
      <c r="AD40" s="12"/>
    </row>
    <row r="41" spans="1:30" s="13" customFormat="1" ht="13.5" customHeight="1" x14ac:dyDescent="0.25">
      <c r="A41" s="14" t="s">
        <v>5</v>
      </c>
      <c r="B41" s="14" t="s">
        <v>32</v>
      </c>
      <c r="C41" s="9">
        <v>1949</v>
      </c>
      <c r="D41" s="14">
        <v>1</v>
      </c>
      <c r="E41" s="14">
        <v>364955</v>
      </c>
      <c r="F41" s="14">
        <v>4169</v>
      </c>
      <c r="G41" s="14">
        <f>7940+398</f>
        <v>8338</v>
      </c>
      <c r="H41" s="14">
        <v>39</v>
      </c>
      <c r="I41" s="14">
        <f>108+9</f>
        <v>117</v>
      </c>
      <c r="J41" s="14">
        <v>1</v>
      </c>
      <c r="K41" s="14">
        <v>4</v>
      </c>
      <c r="L41" s="14" t="s">
        <v>12</v>
      </c>
      <c r="M41" s="14" t="s">
        <v>12</v>
      </c>
      <c r="N41" s="14">
        <v>369164</v>
      </c>
      <c r="O41" s="14">
        <v>373414</v>
      </c>
      <c r="P41" s="14" t="s">
        <v>12</v>
      </c>
      <c r="Q41" s="14" t="s">
        <v>12</v>
      </c>
      <c r="R41" s="15">
        <v>1</v>
      </c>
      <c r="S41" s="12"/>
      <c r="T41" s="12"/>
      <c r="U41" s="12"/>
      <c r="V41" s="12"/>
      <c r="W41" s="12"/>
      <c r="X41" s="12"/>
      <c r="Y41" s="12"/>
      <c r="Z41" s="12"/>
      <c r="AA41" s="12"/>
      <c r="AB41" s="12"/>
      <c r="AC41" s="12"/>
      <c r="AD41" s="12"/>
    </row>
    <row r="42" spans="1:30" s="13" customFormat="1" ht="13.5" customHeight="1" x14ac:dyDescent="0.25">
      <c r="A42" s="14" t="s">
        <v>5</v>
      </c>
      <c r="B42" s="14" t="s">
        <v>32</v>
      </c>
      <c r="C42" s="9">
        <v>1950</v>
      </c>
      <c r="D42" s="14">
        <v>1</v>
      </c>
      <c r="E42" s="14">
        <v>369578</v>
      </c>
      <c r="F42" s="14">
        <v>4285</v>
      </c>
      <c r="G42" s="14">
        <f>8261+309</f>
        <v>8570</v>
      </c>
      <c r="H42" s="14">
        <v>34</v>
      </c>
      <c r="I42" s="14">
        <f>98+4</f>
        <v>102</v>
      </c>
      <c r="J42" s="14">
        <v>0</v>
      </c>
      <c r="K42" s="14">
        <v>0</v>
      </c>
      <c r="L42" s="14" t="s">
        <v>12</v>
      </c>
      <c r="M42" s="14" t="s">
        <v>12</v>
      </c>
      <c r="N42" s="14">
        <v>373897</v>
      </c>
      <c r="O42" s="14">
        <v>378250</v>
      </c>
      <c r="P42" s="14" t="s">
        <v>12</v>
      </c>
      <c r="Q42" s="14" t="s">
        <v>12</v>
      </c>
      <c r="R42" s="15">
        <v>1</v>
      </c>
      <c r="S42" s="12"/>
      <c r="T42" s="12"/>
      <c r="U42" s="12"/>
      <c r="V42" s="12"/>
      <c r="W42" s="12"/>
      <c r="X42" s="12"/>
      <c r="Y42" s="12"/>
      <c r="Z42" s="12"/>
      <c r="AA42" s="12"/>
      <c r="AB42" s="12"/>
      <c r="AC42" s="12"/>
      <c r="AD42" s="12"/>
    </row>
    <row r="43" spans="1:30" s="13" customFormat="1" ht="13.5" customHeight="1" x14ac:dyDescent="0.25">
      <c r="A43" s="14" t="s">
        <v>5</v>
      </c>
      <c r="B43" s="14" t="s">
        <v>32</v>
      </c>
      <c r="C43" s="9">
        <v>1951</v>
      </c>
      <c r="D43" s="14">
        <v>1</v>
      </c>
      <c r="E43" s="14">
        <v>378246</v>
      </c>
      <c r="F43" s="14">
        <v>4377</v>
      </c>
      <c r="G43" s="14">
        <f>8458+296</f>
        <v>8754</v>
      </c>
      <c r="H43" s="14">
        <v>37</v>
      </c>
      <c r="I43" s="14">
        <f>104+7</f>
        <v>111</v>
      </c>
      <c r="J43" s="14">
        <v>0</v>
      </c>
      <c r="K43" s="14">
        <v>0</v>
      </c>
      <c r="L43" s="14" t="s">
        <v>12</v>
      </c>
      <c r="M43" s="14" t="s">
        <v>12</v>
      </c>
      <c r="N43" s="14">
        <v>382660</v>
      </c>
      <c r="O43" s="14">
        <v>387111</v>
      </c>
      <c r="P43" s="14" t="s">
        <v>12</v>
      </c>
      <c r="Q43" s="14" t="s">
        <v>12</v>
      </c>
      <c r="R43" s="15">
        <v>1</v>
      </c>
      <c r="S43" s="12"/>
      <c r="T43" s="12"/>
      <c r="U43" s="12"/>
      <c r="V43" s="12"/>
      <c r="W43" s="12"/>
      <c r="X43" s="12"/>
      <c r="Y43" s="12"/>
      <c r="Z43" s="12"/>
      <c r="AA43" s="12"/>
      <c r="AB43" s="12"/>
      <c r="AC43" s="12"/>
      <c r="AD43" s="12"/>
    </row>
    <row r="44" spans="1:30" s="13" customFormat="1" ht="13.5" customHeight="1" x14ac:dyDescent="0.25">
      <c r="A44" s="14" t="s">
        <v>5</v>
      </c>
      <c r="B44" s="14" t="s">
        <v>32</v>
      </c>
      <c r="C44" s="9">
        <v>1952</v>
      </c>
      <c r="D44" s="14">
        <v>1</v>
      </c>
      <c r="E44" s="14">
        <v>400496</v>
      </c>
      <c r="F44" s="14">
        <v>4587</v>
      </c>
      <c r="G44" s="14">
        <f>8822+352</f>
        <v>9174</v>
      </c>
      <c r="H44" s="14">
        <v>39</v>
      </c>
      <c r="I44" s="14">
        <f>108+9</f>
        <v>117</v>
      </c>
      <c r="J44" s="14">
        <v>0</v>
      </c>
      <c r="K44" s="14">
        <v>0</v>
      </c>
      <c r="L44" s="14" t="s">
        <v>12</v>
      </c>
      <c r="M44" s="14" t="s">
        <v>12</v>
      </c>
      <c r="N44" s="14">
        <v>405122</v>
      </c>
      <c r="O44" s="14">
        <v>409787</v>
      </c>
      <c r="P44" s="14" t="s">
        <v>12</v>
      </c>
      <c r="Q44" s="14" t="s">
        <v>12</v>
      </c>
      <c r="R44" s="15">
        <v>1</v>
      </c>
      <c r="S44" s="12"/>
      <c r="T44" s="12"/>
      <c r="U44" s="12"/>
      <c r="V44" s="12"/>
      <c r="W44" s="12"/>
      <c r="X44" s="12"/>
      <c r="Y44" s="12"/>
      <c r="Z44" s="12"/>
      <c r="AA44" s="12"/>
      <c r="AB44" s="12"/>
      <c r="AC44" s="12"/>
      <c r="AD44" s="12"/>
    </row>
    <row r="45" spans="1:30" s="13" customFormat="1" ht="13.5" customHeight="1" x14ac:dyDescent="0.25">
      <c r="A45" s="14" t="s">
        <v>5</v>
      </c>
      <c r="B45" s="14" t="s">
        <v>32</v>
      </c>
      <c r="C45" s="9">
        <v>1953</v>
      </c>
      <c r="D45" s="14">
        <v>1</v>
      </c>
      <c r="E45" s="14">
        <v>414529</v>
      </c>
      <c r="F45" s="14">
        <v>4553</v>
      </c>
      <c r="G45" s="14">
        <f>8777+329</f>
        <v>9106</v>
      </c>
      <c r="H45" s="14">
        <v>51</v>
      </c>
      <c r="I45" s="14">
        <f>142+11</f>
        <v>153</v>
      </c>
      <c r="J45" s="14">
        <v>2</v>
      </c>
      <c r="K45" s="14">
        <v>8</v>
      </c>
      <c r="L45" s="14" t="s">
        <v>12</v>
      </c>
      <c r="M45" s="14" t="s">
        <v>12</v>
      </c>
      <c r="N45" s="14">
        <v>419135</v>
      </c>
      <c r="O45" s="14">
        <v>423796</v>
      </c>
      <c r="P45" s="14" t="s">
        <v>12</v>
      </c>
      <c r="Q45" s="14" t="s">
        <v>12</v>
      </c>
      <c r="R45" s="15">
        <v>1</v>
      </c>
      <c r="S45" s="12"/>
      <c r="T45" s="12"/>
      <c r="U45" s="12"/>
      <c r="V45" s="12"/>
      <c r="W45" s="12"/>
      <c r="X45" s="12"/>
      <c r="Y45" s="12"/>
      <c r="Z45" s="12"/>
      <c r="AA45" s="12"/>
      <c r="AB45" s="12"/>
      <c r="AC45" s="12"/>
      <c r="AD45" s="12"/>
    </row>
    <row r="46" spans="1:30" s="13" customFormat="1" ht="13.5" customHeight="1" x14ac:dyDescent="0.25">
      <c r="A46" s="14" t="s">
        <v>5</v>
      </c>
      <c r="B46" s="14" t="s">
        <v>32</v>
      </c>
      <c r="C46" s="9">
        <v>1954</v>
      </c>
      <c r="D46" s="14">
        <v>1</v>
      </c>
      <c r="E46" s="14">
        <v>432525</v>
      </c>
      <c r="F46" s="14">
        <v>4847</v>
      </c>
      <c r="G46" s="14">
        <f>9398+296</f>
        <v>9694</v>
      </c>
      <c r="H46" s="14">
        <v>44</v>
      </c>
      <c r="I46" s="14">
        <f>125+7</f>
        <v>132</v>
      </c>
      <c r="J46" s="14">
        <v>1</v>
      </c>
      <c r="K46" s="14">
        <v>4</v>
      </c>
      <c r="L46" s="14" t="s">
        <v>12</v>
      </c>
      <c r="M46" s="14" t="s">
        <v>12</v>
      </c>
      <c r="N46" s="14">
        <v>437417</v>
      </c>
      <c r="O46" s="14">
        <v>442355</v>
      </c>
      <c r="P46" s="14" t="s">
        <v>12</v>
      </c>
      <c r="Q46" s="14" t="s">
        <v>12</v>
      </c>
      <c r="R46" s="15">
        <v>1</v>
      </c>
      <c r="S46" s="12"/>
      <c r="T46" s="12"/>
      <c r="U46" s="12"/>
      <c r="V46" s="12"/>
      <c r="W46" s="12"/>
      <c r="X46" s="12"/>
      <c r="Y46" s="12"/>
      <c r="Z46" s="12"/>
      <c r="AA46" s="12"/>
      <c r="AB46" s="12"/>
      <c r="AC46" s="12"/>
      <c r="AD46" s="12"/>
    </row>
    <row r="47" spans="1:30" s="13" customFormat="1" ht="13.5" customHeight="1" x14ac:dyDescent="0.25">
      <c r="A47" s="14" t="s">
        <v>5</v>
      </c>
      <c r="B47" s="14" t="s">
        <v>32</v>
      </c>
      <c r="C47" s="9">
        <v>1955</v>
      </c>
      <c r="D47" s="14">
        <v>1</v>
      </c>
      <c r="E47" s="14">
        <v>438639</v>
      </c>
      <c r="F47" s="14">
        <v>4897</v>
      </c>
      <c r="G47" s="14">
        <f>9453+341</f>
        <v>9794</v>
      </c>
      <c r="H47" s="14">
        <v>50</v>
      </c>
      <c r="I47" s="14">
        <f>139+11</f>
        <v>150</v>
      </c>
      <c r="J47" s="14">
        <v>0</v>
      </c>
      <c r="K47" s="14">
        <v>0</v>
      </c>
      <c r="L47" s="14" t="s">
        <v>12</v>
      </c>
      <c r="M47" s="14" t="s">
        <v>12</v>
      </c>
      <c r="N47" s="14">
        <v>443586</v>
      </c>
      <c r="O47" s="14">
        <v>448583</v>
      </c>
      <c r="P47" s="14" t="s">
        <v>12</v>
      </c>
      <c r="Q47" s="14" t="s">
        <v>12</v>
      </c>
      <c r="R47" s="15">
        <v>1</v>
      </c>
      <c r="S47" s="12"/>
      <c r="T47" s="12"/>
      <c r="U47" s="12"/>
      <c r="V47" s="12"/>
      <c r="W47" s="12"/>
      <c r="X47" s="12"/>
      <c r="Y47" s="12"/>
      <c r="Z47" s="12"/>
      <c r="AA47" s="12"/>
      <c r="AB47" s="12"/>
      <c r="AC47" s="12"/>
      <c r="AD47" s="12"/>
    </row>
    <row r="48" spans="1:30" s="13" customFormat="1" ht="13.5" customHeight="1" x14ac:dyDescent="0.25">
      <c r="A48" s="14" t="s">
        <v>5</v>
      </c>
      <c r="B48" s="14" t="s">
        <v>32</v>
      </c>
      <c r="C48" s="9">
        <v>1956</v>
      </c>
      <c r="D48" s="14">
        <v>1</v>
      </c>
      <c r="E48" s="14">
        <v>447547</v>
      </c>
      <c r="F48" s="14">
        <v>5012</v>
      </c>
      <c r="G48" s="14">
        <f>9683+341</f>
        <v>10024</v>
      </c>
      <c r="H48" s="14">
        <v>48</v>
      </c>
      <c r="I48" s="14">
        <f>140+4</f>
        <v>144</v>
      </c>
      <c r="J48" s="14">
        <v>0</v>
      </c>
      <c r="K48" s="14">
        <v>0</v>
      </c>
      <c r="L48" s="14" t="s">
        <v>12</v>
      </c>
      <c r="M48" s="14" t="s">
        <v>12</v>
      </c>
      <c r="N48" s="14">
        <v>452607</v>
      </c>
      <c r="O48" s="14">
        <v>457715</v>
      </c>
      <c r="P48" s="14" t="s">
        <v>12</v>
      </c>
      <c r="Q48" s="14" t="s">
        <v>12</v>
      </c>
      <c r="R48" s="15">
        <v>1</v>
      </c>
      <c r="S48" s="12"/>
      <c r="T48" s="12"/>
      <c r="U48" s="12"/>
      <c r="V48" s="12"/>
      <c r="W48" s="12"/>
      <c r="X48" s="12"/>
      <c r="Y48" s="12"/>
      <c r="Z48" s="12"/>
      <c r="AA48" s="12"/>
      <c r="AB48" s="12"/>
      <c r="AC48" s="12"/>
      <c r="AD48" s="12"/>
    </row>
    <row r="49" spans="1:30" s="13" customFormat="1" ht="13.5" customHeight="1" x14ac:dyDescent="0.25">
      <c r="A49" s="14" t="s">
        <v>5</v>
      </c>
      <c r="B49" s="14" t="s">
        <v>32</v>
      </c>
      <c r="C49" s="9">
        <v>1957</v>
      </c>
      <c r="D49" s="14">
        <v>1</v>
      </c>
      <c r="E49" s="14">
        <v>465423</v>
      </c>
      <c r="F49" s="14">
        <v>5178</v>
      </c>
      <c r="G49" s="14">
        <f>10093+263</f>
        <v>10356</v>
      </c>
      <c r="H49" s="14">
        <v>49</v>
      </c>
      <c r="I49" s="14">
        <f>137+10</f>
        <v>147</v>
      </c>
      <c r="J49" s="14">
        <v>1</v>
      </c>
      <c r="K49" s="14">
        <v>4</v>
      </c>
      <c r="L49" s="14" t="s">
        <v>12</v>
      </c>
      <c r="M49" s="14" t="s">
        <v>12</v>
      </c>
      <c r="N49" s="14">
        <v>470651</v>
      </c>
      <c r="O49" s="14">
        <v>475930</v>
      </c>
      <c r="P49" s="14" t="s">
        <v>12</v>
      </c>
      <c r="Q49" s="14" t="s">
        <v>12</v>
      </c>
      <c r="R49" s="15">
        <v>0</v>
      </c>
      <c r="S49" s="12"/>
      <c r="T49" s="12"/>
      <c r="U49" s="12"/>
      <c r="V49" s="12"/>
      <c r="W49" s="12"/>
      <c r="X49" s="12"/>
      <c r="Y49" s="12"/>
      <c r="Z49" s="12"/>
      <c r="AA49" s="12"/>
      <c r="AB49" s="12"/>
      <c r="AC49" s="12"/>
      <c r="AD49" s="12"/>
    </row>
    <row r="50" spans="1:30" s="13" customFormat="1" ht="13.5" customHeight="1" x14ac:dyDescent="0.25">
      <c r="A50" s="14" t="s">
        <v>5</v>
      </c>
      <c r="B50" s="14" t="s">
        <v>32</v>
      </c>
      <c r="C50" s="9">
        <v>1958</v>
      </c>
      <c r="D50" s="14">
        <v>1</v>
      </c>
      <c r="E50" s="14">
        <v>466065</v>
      </c>
      <c r="F50" s="14">
        <v>5334</v>
      </c>
      <c r="G50" s="14">
        <f>10360+308</f>
        <v>10668</v>
      </c>
      <c r="H50" s="14">
        <v>37</v>
      </c>
      <c r="I50" s="14">
        <f>106+5</f>
        <v>111</v>
      </c>
      <c r="J50" s="14">
        <v>0</v>
      </c>
      <c r="K50" s="14">
        <v>0</v>
      </c>
      <c r="L50" s="14" t="s">
        <v>12</v>
      </c>
      <c r="M50" s="14" t="s">
        <v>12</v>
      </c>
      <c r="N50" s="14">
        <v>471436</v>
      </c>
      <c r="O50" s="14">
        <v>476844</v>
      </c>
      <c r="P50" s="14" t="s">
        <v>12</v>
      </c>
      <c r="Q50" s="14" t="s">
        <v>12</v>
      </c>
      <c r="R50" s="15">
        <v>0</v>
      </c>
      <c r="S50" s="12"/>
      <c r="T50" s="12"/>
      <c r="U50" s="12"/>
      <c r="V50" s="12"/>
      <c r="W50" s="12"/>
      <c r="X50" s="12"/>
      <c r="Y50" s="12"/>
      <c r="Z50" s="12"/>
      <c r="AA50" s="12"/>
      <c r="AB50" s="12"/>
      <c r="AC50" s="12"/>
      <c r="AD50" s="12"/>
    </row>
    <row r="51" spans="1:30" s="13" customFormat="1" ht="13.5" customHeight="1" x14ac:dyDescent="0.25">
      <c r="A51" s="14" t="s">
        <v>5</v>
      </c>
      <c r="B51" s="14" t="s">
        <v>32</v>
      </c>
      <c r="C51" s="9">
        <v>1959</v>
      </c>
      <c r="D51" s="14">
        <v>1</v>
      </c>
      <c r="E51" s="14">
        <v>475266</v>
      </c>
      <c r="F51" s="14">
        <v>5205</v>
      </c>
      <c r="G51" s="14">
        <f>10110+300</f>
        <v>10410</v>
      </c>
      <c r="H51" s="14">
        <v>53</v>
      </c>
      <c r="I51" s="14">
        <f>143+16</f>
        <v>159</v>
      </c>
      <c r="J51" s="14">
        <v>0</v>
      </c>
      <c r="K51" s="14">
        <v>0</v>
      </c>
      <c r="L51" s="14" t="s">
        <v>12</v>
      </c>
      <c r="M51" s="14" t="s">
        <v>12</v>
      </c>
      <c r="N51" s="14">
        <v>480524</v>
      </c>
      <c r="O51" s="14">
        <v>485835</v>
      </c>
      <c r="P51" s="14" t="s">
        <v>12</v>
      </c>
      <c r="Q51" s="14" t="s">
        <v>12</v>
      </c>
      <c r="R51" s="15">
        <v>0</v>
      </c>
      <c r="S51" s="12"/>
      <c r="T51" s="12"/>
      <c r="U51" s="12"/>
      <c r="V51" s="12"/>
      <c r="W51" s="12"/>
      <c r="X51" s="12"/>
      <c r="Y51" s="12"/>
      <c r="Z51" s="12"/>
      <c r="AA51" s="12"/>
      <c r="AB51" s="12"/>
      <c r="AC51" s="12"/>
      <c r="AD51" s="12"/>
    </row>
    <row r="52" spans="1:30" s="13" customFormat="1" ht="13.5" customHeight="1" x14ac:dyDescent="0.25">
      <c r="A52" s="14" t="s">
        <v>5</v>
      </c>
      <c r="B52" s="14" t="s">
        <v>32</v>
      </c>
      <c r="C52" s="9">
        <v>1960</v>
      </c>
      <c r="D52" s="14">
        <v>1</v>
      </c>
      <c r="E52" s="14">
        <v>474613</v>
      </c>
      <c r="F52" s="14">
        <v>5112</v>
      </c>
      <c r="G52" s="14">
        <f>9907+317</f>
        <v>10224</v>
      </c>
      <c r="H52" s="14">
        <v>59</v>
      </c>
      <c r="I52" s="14">
        <f>168+9</f>
        <v>177</v>
      </c>
      <c r="J52" s="14">
        <v>2</v>
      </c>
      <c r="K52" s="14">
        <v>8</v>
      </c>
      <c r="L52" s="14" t="s">
        <v>12</v>
      </c>
      <c r="M52" s="14" t="s">
        <v>12</v>
      </c>
      <c r="N52" s="14">
        <v>479786</v>
      </c>
      <c r="O52" s="14">
        <v>485022</v>
      </c>
      <c r="P52" s="14" t="s">
        <v>12</v>
      </c>
      <c r="Q52" s="14" t="s">
        <v>12</v>
      </c>
      <c r="R52" s="15">
        <v>0</v>
      </c>
      <c r="S52" s="12"/>
      <c r="T52" s="12"/>
      <c r="U52" s="12"/>
      <c r="V52" s="12"/>
      <c r="W52" s="12"/>
      <c r="X52" s="12"/>
      <c r="Y52" s="12"/>
      <c r="Z52" s="12"/>
      <c r="AA52" s="12"/>
      <c r="AB52" s="12"/>
      <c r="AC52" s="12"/>
      <c r="AD52" s="12"/>
    </row>
    <row r="53" spans="1:30" s="13" customFormat="1" ht="13.5" customHeight="1" x14ac:dyDescent="0.25">
      <c r="A53" s="14" t="s">
        <v>5</v>
      </c>
      <c r="B53" s="14" t="s">
        <v>32</v>
      </c>
      <c r="C53" s="9">
        <v>1961</v>
      </c>
      <c r="D53" s="14">
        <v>1</v>
      </c>
      <c r="E53" s="14">
        <v>471410</v>
      </c>
      <c r="F53" s="14">
        <v>5102</v>
      </c>
      <c r="G53" s="14">
        <f>9885+319</f>
        <v>10204</v>
      </c>
      <c r="H53" s="14">
        <v>35</v>
      </c>
      <c r="I53" s="14">
        <v>105</v>
      </c>
      <c r="J53" s="14">
        <v>0</v>
      </c>
      <c r="K53" s="14">
        <v>0</v>
      </c>
      <c r="L53" s="14" t="s">
        <v>12</v>
      </c>
      <c r="M53" s="14" t="s">
        <v>12</v>
      </c>
      <c r="N53" s="14">
        <v>476547</v>
      </c>
      <c r="O53" s="14">
        <v>481719</v>
      </c>
      <c r="P53" s="14" t="s">
        <v>12</v>
      </c>
      <c r="Q53" s="14" t="s">
        <v>12</v>
      </c>
      <c r="R53" s="15">
        <v>0</v>
      </c>
      <c r="S53" s="12"/>
      <c r="T53" s="12"/>
      <c r="U53" s="12"/>
      <c r="V53" s="12"/>
      <c r="W53" s="12"/>
      <c r="X53" s="12"/>
      <c r="Y53" s="12"/>
      <c r="Z53" s="12"/>
      <c r="AA53" s="12"/>
      <c r="AB53" s="12"/>
      <c r="AC53" s="12"/>
      <c r="AD53" s="12"/>
    </row>
    <row r="54" spans="1:30" s="13" customFormat="1" ht="13.5" customHeight="1" x14ac:dyDescent="0.25">
      <c r="A54" s="14" t="s">
        <v>5</v>
      </c>
      <c r="B54" s="14" t="s">
        <v>32</v>
      </c>
      <c r="C54" s="9">
        <v>1962</v>
      </c>
      <c r="D54" s="14">
        <v>1</v>
      </c>
      <c r="E54" s="14">
        <v>465136</v>
      </c>
      <c r="F54" s="14">
        <v>5159</v>
      </c>
      <c r="G54" s="14">
        <f>10006+312</f>
        <v>10318</v>
      </c>
      <c r="H54" s="14">
        <v>49</v>
      </c>
      <c r="I54" s="14">
        <v>147</v>
      </c>
      <c r="J54" s="14">
        <v>1</v>
      </c>
      <c r="K54" s="14">
        <v>4</v>
      </c>
      <c r="L54" s="14" t="s">
        <v>12</v>
      </c>
      <c r="M54" s="14" t="s">
        <v>12</v>
      </c>
      <c r="N54" s="14">
        <v>470345</v>
      </c>
      <c r="O54" s="14">
        <v>475605</v>
      </c>
      <c r="P54" s="14" t="s">
        <v>12</v>
      </c>
      <c r="Q54" s="14" t="s">
        <v>12</v>
      </c>
      <c r="R54" s="15">
        <v>0</v>
      </c>
      <c r="S54" s="12"/>
      <c r="T54" s="12"/>
      <c r="U54" s="12"/>
      <c r="V54" s="12"/>
      <c r="W54" s="12"/>
      <c r="X54" s="12"/>
      <c r="Y54" s="12"/>
      <c r="Z54" s="12"/>
      <c r="AA54" s="12"/>
      <c r="AB54" s="12"/>
      <c r="AC54" s="12"/>
      <c r="AD54" s="12"/>
    </row>
    <row r="55" spans="1:30" s="13" customFormat="1" ht="13.5" customHeight="1" x14ac:dyDescent="0.25">
      <c r="A55" s="14" t="s">
        <v>5</v>
      </c>
      <c r="B55" s="14" t="s">
        <v>32</v>
      </c>
      <c r="C55" s="9">
        <v>1963</v>
      </c>
      <c r="D55" s="14">
        <v>1</v>
      </c>
      <c r="E55" s="14">
        <v>461569</v>
      </c>
      <c r="F55" s="14">
        <v>4930</v>
      </c>
      <c r="G55" s="14">
        <f>9553+307</f>
        <v>9860</v>
      </c>
      <c r="H55" s="14">
        <v>37</v>
      </c>
      <c r="I55" s="14">
        <v>111</v>
      </c>
      <c r="J55" s="14">
        <v>1</v>
      </c>
      <c r="K55" s="14">
        <v>4</v>
      </c>
      <c r="L55" s="14" t="s">
        <v>12</v>
      </c>
      <c r="M55" s="14" t="s">
        <v>12</v>
      </c>
      <c r="N55" s="14">
        <v>466537</v>
      </c>
      <c r="O55" s="14">
        <v>471544</v>
      </c>
      <c r="P55" s="14" t="s">
        <v>12</v>
      </c>
      <c r="Q55" s="14" t="s">
        <v>12</v>
      </c>
      <c r="R55" s="15">
        <v>0</v>
      </c>
      <c r="S55" s="12"/>
      <c r="T55" s="12"/>
      <c r="U55" s="12"/>
      <c r="V55" s="12"/>
      <c r="W55" s="12"/>
      <c r="X55" s="12"/>
      <c r="Y55" s="12"/>
      <c r="Z55" s="12"/>
      <c r="AA55" s="12"/>
      <c r="AB55" s="12"/>
      <c r="AC55" s="12"/>
      <c r="AD55" s="12"/>
    </row>
    <row r="56" spans="1:30" s="13" customFormat="1" ht="13.5" customHeight="1" x14ac:dyDescent="0.25">
      <c r="A56" s="14" t="s">
        <v>5</v>
      </c>
      <c r="B56" s="14" t="s">
        <v>32</v>
      </c>
      <c r="C56" s="9">
        <v>1964</v>
      </c>
      <c r="D56" s="14">
        <v>1</v>
      </c>
      <c r="E56" s="14">
        <v>448814</v>
      </c>
      <c r="F56" s="14">
        <v>4751</v>
      </c>
      <c r="G56" s="14">
        <f>9174+328</f>
        <v>9502</v>
      </c>
      <c r="H56" s="14">
        <v>48</v>
      </c>
      <c r="I56" s="14">
        <f>136+8</f>
        <v>144</v>
      </c>
      <c r="J56" s="14">
        <v>1</v>
      </c>
      <c r="K56" s="14">
        <v>4</v>
      </c>
      <c r="L56" s="14" t="s">
        <v>12</v>
      </c>
      <c r="M56" s="14" t="s">
        <v>12</v>
      </c>
      <c r="N56" s="14">
        <v>453614</v>
      </c>
      <c r="O56" s="14">
        <v>458464</v>
      </c>
      <c r="P56" s="14" t="s">
        <v>12</v>
      </c>
      <c r="Q56" s="14" t="s">
        <v>12</v>
      </c>
      <c r="R56" s="15">
        <v>0</v>
      </c>
      <c r="S56" s="12"/>
      <c r="T56" s="12"/>
      <c r="U56" s="12"/>
      <c r="V56" s="12"/>
      <c r="W56" s="12"/>
      <c r="X56" s="12"/>
      <c r="Y56" s="12"/>
      <c r="Z56" s="12"/>
      <c r="AA56" s="12"/>
      <c r="AB56" s="12"/>
      <c r="AC56" s="12"/>
      <c r="AD56" s="12"/>
    </row>
    <row r="57" spans="1:30" s="13" customFormat="1" ht="13.5" customHeight="1" x14ac:dyDescent="0.25">
      <c r="A57" s="14" t="s">
        <v>5</v>
      </c>
      <c r="B57" s="14" t="s">
        <v>32</v>
      </c>
      <c r="C57" s="9">
        <v>1965</v>
      </c>
      <c r="D57" s="14">
        <v>1</v>
      </c>
      <c r="E57" s="14">
        <v>414754</v>
      </c>
      <c r="F57" s="14">
        <v>4307</v>
      </c>
      <c r="G57" s="14">
        <f>8382+232</f>
        <v>8614</v>
      </c>
      <c r="H57" s="14">
        <v>32</v>
      </c>
      <c r="I57" s="14">
        <v>96</v>
      </c>
      <c r="J57" s="14">
        <v>0</v>
      </c>
      <c r="K57" s="14">
        <v>0</v>
      </c>
      <c r="L57" s="14" t="s">
        <v>12</v>
      </c>
      <c r="M57" s="14" t="s">
        <v>12</v>
      </c>
      <c r="N57" s="14">
        <v>419093</v>
      </c>
      <c r="O57" s="14">
        <v>423464</v>
      </c>
      <c r="P57" s="14" t="s">
        <v>12</v>
      </c>
      <c r="Q57" s="14" t="s">
        <v>12</v>
      </c>
      <c r="R57" s="15">
        <v>0</v>
      </c>
      <c r="S57" s="12"/>
      <c r="T57" s="12"/>
      <c r="U57" s="12"/>
      <c r="V57" s="12"/>
      <c r="W57" s="12"/>
      <c r="X57" s="12"/>
      <c r="Y57" s="12"/>
      <c r="Z57" s="12"/>
      <c r="AA57" s="12"/>
      <c r="AB57" s="12"/>
      <c r="AC57" s="12"/>
      <c r="AD57" s="12"/>
    </row>
    <row r="58" spans="1:30" ht="13.5" customHeight="1" x14ac:dyDescent="0.25">
      <c r="A58" s="7" t="s">
        <v>5</v>
      </c>
      <c r="B58" s="7" t="s">
        <v>12</v>
      </c>
      <c r="C58" s="8">
        <v>1966</v>
      </c>
      <c r="D58" s="7" t="s">
        <v>12</v>
      </c>
      <c r="E58" s="7" t="s">
        <v>12</v>
      </c>
      <c r="F58" s="7" t="s">
        <v>12</v>
      </c>
      <c r="G58" s="7" t="s">
        <v>12</v>
      </c>
      <c r="H58" s="7" t="s">
        <v>12</v>
      </c>
      <c r="I58" s="7" t="s">
        <v>12</v>
      </c>
      <c r="J58" s="7" t="s">
        <v>12</v>
      </c>
      <c r="K58" s="7" t="s">
        <v>12</v>
      </c>
      <c r="L58" s="7" t="s">
        <v>12</v>
      </c>
      <c r="M58" s="7" t="s">
        <v>12</v>
      </c>
      <c r="N58" s="7" t="s">
        <v>12</v>
      </c>
      <c r="O58" s="7" t="s">
        <v>12</v>
      </c>
      <c r="P58" s="7" t="s">
        <v>12</v>
      </c>
      <c r="Q58" s="7" t="s">
        <v>12</v>
      </c>
      <c r="R58" s="7" t="s">
        <v>12</v>
      </c>
    </row>
    <row r="59" spans="1:30" ht="13.5" customHeight="1" x14ac:dyDescent="0.25">
      <c r="A59" s="7" t="s">
        <v>5</v>
      </c>
      <c r="B59" s="7" t="s">
        <v>12</v>
      </c>
      <c r="C59" s="8">
        <v>1967</v>
      </c>
      <c r="D59" s="7" t="s">
        <v>12</v>
      </c>
      <c r="E59" s="7" t="s">
        <v>12</v>
      </c>
      <c r="F59" s="7" t="s">
        <v>12</v>
      </c>
      <c r="G59" s="7" t="s">
        <v>12</v>
      </c>
      <c r="H59" s="7" t="s">
        <v>12</v>
      </c>
      <c r="I59" s="7" t="s">
        <v>12</v>
      </c>
      <c r="J59" s="7" t="s">
        <v>12</v>
      </c>
      <c r="K59" s="7" t="s">
        <v>12</v>
      </c>
      <c r="L59" s="7" t="s">
        <v>12</v>
      </c>
      <c r="M59" s="7" t="s">
        <v>12</v>
      </c>
      <c r="N59" s="7" t="s">
        <v>12</v>
      </c>
      <c r="O59" s="7" t="s">
        <v>12</v>
      </c>
      <c r="P59" s="7" t="s">
        <v>12</v>
      </c>
      <c r="Q59" s="7" t="s">
        <v>12</v>
      </c>
      <c r="R59" s="7" t="s">
        <v>12</v>
      </c>
    </row>
    <row r="60" spans="1:30" ht="13.5" customHeight="1" x14ac:dyDescent="0.25">
      <c r="A60" s="7" t="s">
        <v>5</v>
      </c>
      <c r="B60" s="7" t="s">
        <v>12</v>
      </c>
      <c r="C60" s="8">
        <v>1968</v>
      </c>
      <c r="D60" s="7" t="s">
        <v>12</v>
      </c>
      <c r="E60" s="7" t="s">
        <v>12</v>
      </c>
      <c r="F60" s="7" t="s">
        <v>12</v>
      </c>
      <c r="G60" s="7" t="s">
        <v>12</v>
      </c>
      <c r="H60" s="7" t="s">
        <v>12</v>
      </c>
      <c r="I60" s="7" t="s">
        <v>12</v>
      </c>
      <c r="J60" s="7" t="s">
        <v>12</v>
      </c>
      <c r="K60" s="7" t="s">
        <v>12</v>
      </c>
      <c r="L60" s="7" t="s">
        <v>12</v>
      </c>
      <c r="M60" s="7" t="s">
        <v>12</v>
      </c>
      <c r="N60" s="7" t="s">
        <v>12</v>
      </c>
      <c r="O60" s="7" t="s">
        <v>12</v>
      </c>
      <c r="P60" s="7" t="s">
        <v>12</v>
      </c>
      <c r="Q60" s="7" t="s">
        <v>12</v>
      </c>
      <c r="R60" s="7" t="s">
        <v>12</v>
      </c>
    </row>
    <row r="61" spans="1:30" ht="13.5" customHeight="1" x14ac:dyDescent="0.25">
      <c r="A61" s="7" t="s">
        <v>5</v>
      </c>
      <c r="B61" s="7" t="s">
        <v>12</v>
      </c>
      <c r="C61" s="8">
        <v>1969</v>
      </c>
      <c r="D61" s="7" t="s">
        <v>12</v>
      </c>
      <c r="E61" s="7" t="s">
        <v>12</v>
      </c>
      <c r="F61" s="7" t="s">
        <v>12</v>
      </c>
      <c r="G61" s="7" t="s">
        <v>12</v>
      </c>
      <c r="H61" s="7" t="s">
        <v>12</v>
      </c>
      <c r="I61" s="7" t="s">
        <v>12</v>
      </c>
      <c r="J61" s="7" t="s">
        <v>12</v>
      </c>
      <c r="K61" s="7" t="s">
        <v>12</v>
      </c>
      <c r="L61" s="7" t="s">
        <v>12</v>
      </c>
      <c r="M61" s="7" t="s">
        <v>12</v>
      </c>
      <c r="N61" s="7" t="s">
        <v>12</v>
      </c>
      <c r="O61" s="7" t="s">
        <v>12</v>
      </c>
      <c r="P61" s="7" t="s">
        <v>12</v>
      </c>
      <c r="Q61" s="7" t="s">
        <v>12</v>
      </c>
      <c r="R61" s="7" t="s">
        <v>12</v>
      </c>
    </row>
    <row r="62" spans="1:30" ht="13.5" customHeight="1" x14ac:dyDescent="0.25">
      <c r="A62" s="7" t="s">
        <v>5</v>
      </c>
      <c r="B62" s="7" t="s">
        <v>12</v>
      </c>
      <c r="C62" s="8">
        <v>1970</v>
      </c>
      <c r="D62" s="7" t="s">
        <v>12</v>
      </c>
      <c r="E62" s="7" t="s">
        <v>12</v>
      </c>
      <c r="F62" s="7" t="s">
        <v>12</v>
      </c>
      <c r="G62" s="7" t="s">
        <v>12</v>
      </c>
      <c r="H62" s="7" t="s">
        <v>12</v>
      </c>
      <c r="I62" s="7" t="s">
        <v>12</v>
      </c>
      <c r="J62" s="7" t="s">
        <v>12</v>
      </c>
      <c r="K62" s="7" t="s">
        <v>12</v>
      </c>
      <c r="L62" s="7" t="s">
        <v>12</v>
      </c>
      <c r="M62" s="7" t="s">
        <v>12</v>
      </c>
      <c r="N62" s="7" t="s">
        <v>12</v>
      </c>
      <c r="O62" s="7" t="s">
        <v>12</v>
      </c>
      <c r="P62" s="7" t="s">
        <v>12</v>
      </c>
      <c r="Q62" s="7" t="s">
        <v>12</v>
      </c>
      <c r="R62" s="7" t="s">
        <v>12</v>
      </c>
    </row>
    <row r="63" spans="1:30" ht="13.5" customHeight="1" x14ac:dyDescent="0.25">
      <c r="A63" s="7" t="s">
        <v>5</v>
      </c>
      <c r="B63" s="7" t="s">
        <v>12</v>
      </c>
      <c r="C63" s="8">
        <v>1971</v>
      </c>
      <c r="D63" s="7" t="s">
        <v>12</v>
      </c>
      <c r="E63" s="7" t="s">
        <v>12</v>
      </c>
      <c r="F63" s="7" t="s">
        <v>12</v>
      </c>
      <c r="G63" s="7" t="s">
        <v>12</v>
      </c>
      <c r="H63" s="7" t="s">
        <v>12</v>
      </c>
      <c r="I63" s="7" t="s">
        <v>12</v>
      </c>
      <c r="J63" s="7" t="s">
        <v>12</v>
      </c>
      <c r="K63" s="7" t="s">
        <v>12</v>
      </c>
      <c r="L63" s="7" t="s">
        <v>12</v>
      </c>
      <c r="M63" s="7" t="s">
        <v>12</v>
      </c>
      <c r="N63" s="7" t="s">
        <v>12</v>
      </c>
      <c r="O63" s="7" t="s">
        <v>12</v>
      </c>
      <c r="P63" s="7" t="s">
        <v>12</v>
      </c>
      <c r="Q63" s="7" t="s">
        <v>12</v>
      </c>
      <c r="R63" s="7" t="s">
        <v>12</v>
      </c>
    </row>
    <row r="64" spans="1:30" ht="13.5" customHeight="1" x14ac:dyDescent="0.25">
      <c r="A64" s="14" t="s">
        <v>5</v>
      </c>
      <c r="B64" s="14" t="s">
        <v>10</v>
      </c>
      <c r="C64" s="9">
        <v>1972</v>
      </c>
      <c r="D64" s="15">
        <v>99</v>
      </c>
      <c r="E64" s="15" t="s">
        <v>12</v>
      </c>
      <c r="F64" s="15">
        <v>3095</v>
      </c>
      <c r="G64" s="15" t="s">
        <v>12</v>
      </c>
      <c r="H64" s="14">
        <v>28</v>
      </c>
      <c r="I64" s="14" t="s">
        <v>12</v>
      </c>
      <c r="J64" s="15" t="s">
        <v>12</v>
      </c>
      <c r="K64" s="15" t="s">
        <v>12</v>
      </c>
      <c r="L64" s="15" t="s">
        <v>12</v>
      </c>
      <c r="M64" s="15" t="s">
        <v>12</v>
      </c>
      <c r="N64" s="16" t="s">
        <v>12</v>
      </c>
      <c r="O64" s="16" t="s">
        <v>12</v>
      </c>
      <c r="P64" s="9">
        <v>9.15</v>
      </c>
      <c r="Q64" s="14" t="s">
        <v>12</v>
      </c>
      <c r="R64" s="15">
        <v>0</v>
      </c>
    </row>
    <row r="65" spans="1:18" ht="13.5" customHeight="1" x14ac:dyDescent="0.25">
      <c r="A65" s="14" t="s">
        <v>5</v>
      </c>
      <c r="B65" s="14" t="s">
        <v>10</v>
      </c>
      <c r="C65" s="9">
        <v>1973</v>
      </c>
      <c r="D65" s="15">
        <v>99</v>
      </c>
      <c r="E65" s="15" t="s">
        <v>12</v>
      </c>
      <c r="F65" s="15">
        <v>2995</v>
      </c>
      <c r="G65" s="15" t="s">
        <v>12</v>
      </c>
      <c r="H65" s="14">
        <v>40</v>
      </c>
      <c r="I65" s="14" t="s">
        <v>12</v>
      </c>
      <c r="J65" s="15" t="s">
        <v>12</v>
      </c>
      <c r="K65" s="15" t="s">
        <v>12</v>
      </c>
      <c r="L65" s="15" t="s">
        <v>12</v>
      </c>
      <c r="M65" s="15" t="s">
        <v>12</v>
      </c>
      <c r="N65" s="16" t="s">
        <v>12</v>
      </c>
      <c r="O65" s="16" t="s">
        <v>12</v>
      </c>
      <c r="P65" s="9">
        <v>8.94</v>
      </c>
      <c r="Q65" s="14" t="s">
        <v>12</v>
      </c>
      <c r="R65" s="15">
        <v>0</v>
      </c>
    </row>
    <row r="66" spans="1:18" ht="13.5" customHeight="1" x14ac:dyDescent="0.25">
      <c r="A66" s="14" t="s">
        <v>5</v>
      </c>
      <c r="B66" s="14" t="s">
        <v>10</v>
      </c>
      <c r="C66" s="9">
        <v>1974</v>
      </c>
      <c r="D66" s="15">
        <v>99</v>
      </c>
      <c r="E66" s="15" t="s">
        <v>12</v>
      </c>
      <c r="F66" s="15">
        <v>3036</v>
      </c>
      <c r="G66" s="15" t="s">
        <v>12</v>
      </c>
      <c r="H66" s="14">
        <v>28</v>
      </c>
      <c r="I66" s="14" t="s">
        <v>12</v>
      </c>
      <c r="J66" s="15" t="s">
        <v>12</v>
      </c>
      <c r="K66" s="15" t="s">
        <v>12</v>
      </c>
      <c r="L66" s="15" t="s">
        <v>12</v>
      </c>
      <c r="M66" s="15" t="s">
        <v>12</v>
      </c>
      <c r="N66" s="16" t="s">
        <v>12</v>
      </c>
      <c r="O66" s="16" t="s">
        <v>12</v>
      </c>
      <c r="P66" s="9">
        <v>8.9600000000000009</v>
      </c>
      <c r="Q66" s="14" t="s">
        <v>12</v>
      </c>
      <c r="R66" s="15">
        <v>0</v>
      </c>
    </row>
    <row r="67" spans="1:18" ht="13.5" customHeight="1" x14ac:dyDescent="0.25">
      <c r="A67" s="14" t="s">
        <v>5</v>
      </c>
      <c r="B67" s="14" t="s">
        <v>10</v>
      </c>
      <c r="C67" s="9">
        <v>1975</v>
      </c>
      <c r="D67" s="15">
        <v>99</v>
      </c>
      <c r="E67" s="15" t="s">
        <v>12</v>
      </c>
      <c r="F67" s="15">
        <v>3129</v>
      </c>
      <c r="G67" s="15" t="s">
        <v>12</v>
      </c>
      <c r="H67" s="14">
        <v>34</v>
      </c>
      <c r="I67" s="14" t="s">
        <v>12</v>
      </c>
      <c r="J67" s="15" t="s">
        <v>12</v>
      </c>
      <c r="K67" s="15" t="s">
        <v>12</v>
      </c>
      <c r="L67" s="15" t="s">
        <v>12</v>
      </c>
      <c r="M67" s="15" t="s">
        <v>12</v>
      </c>
      <c r="N67" s="16" t="s">
        <v>12</v>
      </c>
      <c r="O67" s="16" t="s">
        <v>12</v>
      </c>
      <c r="P67" s="9">
        <v>8.91</v>
      </c>
      <c r="Q67" s="14" t="s">
        <v>12</v>
      </c>
      <c r="R67" s="15">
        <v>0</v>
      </c>
    </row>
    <row r="68" spans="1:18" ht="13.5" customHeight="1" x14ac:dyDescent="0.25">
      <c r="A68" s="14" t="s">
        <v>5</v>
      </c>
      <c r="B68" s="14" t="s">
        <v>10</v>
      </c>
      <c r="C68" s="9">
        <v>1976</v>
      </c>
      <c r="D68" s="15">
        <v>99</v>
      </c>
      <c r="E68" s="15" t="s">
        <v>12</v>
      </c>
      <c r="F68" s="15">
        <v>3209</v>
      </c>
      <c r="G68" s="15" t="s">
        <v>12</v>
      </c>
      <c r="H68" s="14">
        <v>43</v>
      </c>
      <c r="I68" s="14" t="s">
        <v>12</v>
      </c>
      <c r="J68" s="15" t="s">
        <v>12</v>
      </c>
      <c r="K68" s="15" t="s">
        <v>12</v>
      </c>
      <c r="L68" s="15" t="s">
        <v>12</v>
      </c>
      <c r="M68" s="15" t="s">
        <v>12</v>
      </c>
      <c r="N68" s="16" t="s">
        <v>12</v>
      </c>
      <c r="O68" s="16" t="s">
        <v>12</v>
      </c>
      <c r="P68" s="9">
        <v>9.1300000000000008</v>
      </c>
      <c r="Q68" s="14" t="s">
        <v>12</v>
      </c>
      <c r="R68" s="15">
        <v>0</v>
      </c>
    </row>
    <row r="69" spans="1:18" ht="13.5" customHeight="1" x14ac:dyDescent="0.25">
      <c r="A69" s="14" t="s">
        <v>5</v>
      </c>
      <c r="B69" s="14" t="s">
        <v>10</v>
      </c>
      <c r="C69" s="9">
        <v>1977</v>
      </c>
      <c r="D69" s="15">
        <v>99</v>
      </c>
      <c r="E69" s="15" t="s">
        <v>12</v>
      </c>
      <c r="F69" s="15">
        <v>3181</v>
      </c>
      <c r="G69" s="15" t="s">
        <v>12</v>
      </c>
      <c r="H69" s="14">
        <v>23</v>
      </c>
      <c r="I69" s="14" t="s">
        <v>12</v>
      </c>
      <c r="J69" s="15" t="s">
        <v>12</v>
      </c>
      <c r="K69" s="15" t="s">
        <v>12</v>
      </c>
      <c r="L69" s="15" t="s">
        <v>12</v>
      </c>
      <c r="M69" s="15" t="s">
        <v>12</v>
      </c>
      <c r="N69" s="16" t="s">
        <v>12</v>
      </c>
      <c r="O69" s="16" t="s">
        <v>12</v>
      </c>
      <c r="P69" s="9">
        <v>8.9700000000000006</v>
      </c>
      <c r="Q69" s="14" t="s">
        <v>12</v>
      </c>
      <c r="R69" s="15">
        <v>0</v>
      </c>
    </row>
    <row r="70" spans="1:18" ht="13.5" customHeight="1" x14ac:dyDescent="0.25">
      <c r="A70" s="14" t="s">
        <v>5</v>
      </c>
      <c r="B70" s="14" t="s">
        <v>10</v>
      </c>
      <c r="C70" s="9">
        <v>1978</v>
      </c>
      <c r="D70" s="15">
        <v>99</v>
      </c>
      <c r="E70" s="15" t="s">
        <v>12</v>
      </c>
      <c r="F70" s="15">
        <v>3332</v>
      </c>
      <c r="G70" s="15" t="s">
        <v>12</v>
      </c>
      <c r="H70" s="14">
        <v>30</v>
      </c>
      <c r="I70" s="14" t="s">
        <v>12</v>
      </c>
      <c r="J70" s="15" t="s">
        <v>12</v>
      </c>
      <c r="K70" s="15" t="s">
        <v>12</v>
      </c>
      <c r="L70" s="15" t="s">
        <v>12</v>
      </c>
      <c r="M70" s="15" t="s">
        <v>12</v>
      </c>
      <c r="N70" s="16" t="s">
        <v>12</v>
      </c>
      <c r="O70" s="16" t="s">
        <v>12</v>
      </c>
      <c r="P70" s="9">
        <v>9.48</v>
      </c>
      <c r="Q70" s="14" t="s">
        <v>12</v>
      </c>
      <c r="R70" s="15">
        <v>0</v>
      </c>
    </row>
    <row r="71" spans="1:18" ht="13.5" customHeight="1" x14ac:dyDescent="0.25">
      <c r="A71" s="14" t="s">
        <v>5</v>
      </c>
      <c r="B71" s="14" t="s">
        <v>10</v>
      </c>
      <c r="C71" s="9">
        <v>1979</v>
      </c>
      <c r="D71" s="15">
        <v>99</v>
      </c>
      <c r="E71" s="15" t="s">
        <v>12</v>
      </c>
      <c r="F71" s="15">
        <v>3282</v>
      </c>
      <c r="G71" s="15" t="s">
        <v>12</v>
      </c>
      <c r="H71" s="14">
        <v>43</v>
      </c>
      <c r="I71" s="14" t="s">
        <v>12</v>
      </c>
      <c r="J71" s="15" t="s">
        <v>12</v>
      </c>
      <c r="K71" s="15" t="s">
        <v>12</v>
      </c>
      <c r="L71" s="15" t="s">
        <v>12</v>
      </c>
      <c r="M71" s="15" t="s">
        <v>12</v>
      </c>
      <c r="N71" s="16" t="s">
        <v>12</v>
      </c>
      <c r="O71" s="16" t="s">
        <v>12</v>
      </c>
      <c r="P71" s="9">
        <v>9.15</v>
      </c>
      <c r="Q71" s="14" t="s">
        <v>12</v>
      </c>
      <c r="R71" s="15">
        <v>0</v>
      </c>
    </row>
    <row r="72" spans="1:18" ht="13.5" customHeight="1" x14ac:dyDescent="0.25">
      <c r="A72" s="14" t="s">
        <v>5</v>
      </c>
      <c r="B72" s="14" t="s">
        <v>10</v>
      </c>
      <c r="C72" s="9">
        <v>1980</v>
      </c>
      <c r="D72" s="15">
        <v>99</v>
      </c>
      <c r="E72" s="15" t="s">
        <v>12</v>
      </c>
      <c r="F72" s="15">
        <v>3428</v>
      </c>
      <c r="G72" s="15" t="s">
        <v>12</v>
      </c>
      <c r="H72" s="14">
        <v>49</v>
      </c>
      <c r="I72" s="14" t="s">
        <v>12</v>
      </c>
      <c r="J72" s="15" t="s">
        <v>12</v>
      </c>
      <c r="K72" s="15" t="s">
        <v>12</v>
      </c>
      <c r="L72" s="15" t="s">
        <v>12</v>
      </c>
      <c r="M72" s="15" t="s">
        <v>12</v>
      </c>
      <c r="N72" s="16" t="s">
        <v>12</v>
      </c>
      <c r="O72" s="16" t="s">
        <v>12</v>
      </c>
      <c r="P72" s="9">
        <v>9.44</v>
      </c>
      <c r="Q72" s="14" t="s">
        <v>12</v>
      </c>
      <c r="R72" s="15">
        <v>0</v>
      </c>
    </row>
    <row r="73" spans="1:18" ht="13.5" customHeight="1" x14ac:dyDescent="0.25">
      <c r="A73" s="14" t="s">
        <v>5</v>
      </c>
      <c r="B73" s="14" t="s">
        <v>10</v>
      </c>
      <c r="C73" s="9">
        <v>1981</v>
      </c>
      <c r="D73" s="15">
        <v>99</v>
      </c>
      <c r="E73" s="15" t="s">
        <v>12</v>
      </c>
      <c r="F73" s="15">
        <v>3337</v>
      </c>
      <c r="G73" s="15" t="s">
        <v>12</v>
      </c>
      <c r="H73" s="14">
        <v>42</v>
      </c>
      <c r="I73" s="14" t="s">
        <v>12</v>
      </c>
      <c r="J73" s="15" t="s">
        <v>12</v>
      </c>
      <c r="K73" s="15" t="s">
        <v>12</v>
      </c>
      <c r="L73" s="15" t="s">
        <v>12</v>
      </c>
      <c r="M73" s="15" t="s">
        <v>12</v>
      </c>
      <c r="N73" s="16" t="s">
        <v>12</v>
      </c>
      <c r="O73" s="16" t="s">
        <v>12</v>
      </c>
      <c r="P73" s="9">
        <v>9.17</v>
      </c>
      <c r="Q73" s="14" t="s">
        <v>12</v>
      </c>
      <c r="R73" s="15">
        <v>0</v>
      </c>
    </row>
    <row r="74" spans="1:18" ht="13.5" customHeight="1" x14ac:dyDescent="0.25">
      <c r="A74" s="14" t="s">
        <v>5</v>
      </c>
      <c r="B74" s="14" t="s">
        <v>10</v>
      </c>
      <c r="C74" s="9">
        <v>1982</v>
      </c>
      <c r="D74" s="15">
        <v>99</v>
      </c>
      <c r="E74" s="15" t="s">
        <v>12</v>
      </c>
      <c r="F74" s="15">
        <v>3398</v>
      </c>
      <c r="G74" s="15" t="s">
        <v>12</v>
      </c>
      <c r="H74" s="14">
        <v>46</v>
      </c>
      <c r="I74" s="14" t="s">
        <v>12</v>
      </c>
      <c r="J74" s="15" t="s">
        <v>12</v>
      </c>
      <c r="K74" s="15" t="s">
        <v>12</v>
      </c>
      <c r="L74" s="15" t="s">
        <v>12</v>
      </c>
      <c r="M74" s="15" t="s">
        <v>12</v>
      </c>
      <c r="N74" s="16" t="s">
        <v>12</v>
      </c>
      <c r="O74" s="16" t="s">
        <v>12</v>
      </c>
      <c r="P74" s="9">
        <v>9.27</v>
      </c>
      <c r="Q74" s="14" t="s">
        <v>12</v>
      </c>
      <c r="R74" s="15">
        <v>0</v>
      </c>
    </row>
    <row r="75" spans="1:18" ht="13.5" customHeight="1" x14ac:dyDescent="0.25">
      <c r="A75" s="14" t="s">
        <v>5</v>
      </c>
      <c r="B75" s="14" t="s">
        <v>10</v>
      </c>
      <c r="C75" s="9">
        <v>1983</v>
      </c>
      <c r="D75" s="15">
        <v>99</v>
      </c>
      <c r="E75" s="15" t="s">
        <v>12</v>
      </c>
      <c r="F75" s="15">
        <v>3461</v>
      </c>
      <c r="G75" s="15" t="s">
        <v>12</v>
      </c>
      <c r="H75" s="14">
        <v>40</v>
      </c>
      <c r="I75" s="14" t="s">
        <v>12</v>
      </c>
      <c r="J75" s="15" t="s">
        <v>12</v>
      </c>
      <c r="K75" s="15" t="s">
        <v>12</v>
      </c>
      <c r="L75" s="15" t="s">
        <v>12</v>
      </c>
      <c r="M75" s="15" t="s">
        <v>12</v>
      </c>
      <c r="N75" s="16" t="s">
        <v>12</v>
      </c>
      <c r="O75" s="16" t="s">
        <v>12</v>
      </c>
      <c r="P75" s="9">
        <v>9.42</v>
      </c>
      <c r="Q75" s="14" t="s">
        <v>12</v>
      </c>
      <c r="R75" s="15">
        <v>0</v>
      </c>
    </row>
    <row r="76" spans="1:18" ht="13.5" customHeight="1" x14ac:dyDescent="0.25">
      <c r="A76" s="14" t="s">
        <v>5</v>
      </c>
      <c r="B76" s="14" t="s">
        <v>10</v>
      </c>
      <c r="C76" s="9">
        <v>1984</v>
      </c>
      <c r="D76" s="15">
        <v>99</v>
      </c>
      <c r="E76" s="15" t="s">
        <v>12</v>
      </c>
      <c r="F76" s="15">
        <v>3555</v>
      </c>
      <c r="G76" s="15" t="s">
        <v>12</v>
      </c>
      <c r="H76" s="14">
        <v>63</v>
      </c>
      <c r="I76" s="14" t="s">
        <v>12</v>
      </c>
      <c r="J76" s="15" t="s">
        <v>12</v>
      </c>
      <c r="K76" s="15" t="s">
        <v>12</v>
      </c>
      <c r="L76" s="15" t="s">
        <v>12</v>
      </c>
      <c r="M76" s="15" t="s">
        <v>12</v>
      </c>
      <c r="N76" s="16" t="s">
        <v>12</v>
      </c>
      <c r="O76" s="16" t="s">
        <v>12</v>
      </c>
      <c r="P76" s="9">
        <v>9.59</v>
      </c>
      <c r="Q76" s="14" t="s">
        <v>12</v>
      </c>
      <c r="R76" s="15">
        <v>0</v>
      </c>
    </row>
    <row r="77" spans="1:18" ht="13.5" customHeight="1" x14ac:dyDescent="0.25">
      <c r="A77" s="14" t="s">
        <v>5</v>
      </c>
      <c r="B77" s="14" t="s">
        <v>10</v>
      </c>
      <c r="C77" s="9">
        <v>1985</v>
      </c>
      <c r="D77" s="15">
        <v>99</v>
      </c>
      <c r="E77" s="15" t="s">
        <v>12</v>
      </c>
      <c r="F77" s="15">
        <v>3617</v>
      </c>
      <c r="G77" s="15" t="s">
        <v>12</v>
      </c>
      <c r="H77" s="14">
        <v>49</v>
      </c>
      <c r="I77" s="14" t="s">
        <v>12</v>
      </c>
      <c r="J77" s="15" t="s">
        <v>12</v>
      </c>
      <c r="K77" s="15" t="s">
        <v>12</v>
      </c>
      <c r="L77" s="15" t="s">
        <v>12</v>
      </c>
      <c r="M77" s="15" t="s">
        <v>12</v>
      </c>
      <c r="N77" s="16" t="s">
        <v>12</v>
      </c>
      <c r="O77" s="16" t="s">
        <v>12</v>
      </c>
      <c r="P77" s="9">
        <v>9.7899999999999991</v>
      </c>
      <c r="Q77" s="14" t="s">
        <v>12</v>
      </c>
      <c r="R77" s="15">
        <v>0</v>
      </c>
    </row>
    <row r="78" spans="1:18" ht="13.5" customHeight="1" x14ac:dyDescent="0.25">
      <c r="A78" s="14" t="s">
        <v>5</v>
      </c>
      <c r="B78" s="14" t="s">
        <v>10</v>
      </c>
      <c r="C78" s="9">
        <v>1986</v>
      </c>
      <c r="D78" s="15">
        <v>99</v>
      </c>
      <c r="E78" s="15" t="s">
        <v>12</v>
      </c>
      <c r="F78" s="15">
        <v>3509</v>
      </c>
      <c r="G78" s="15" t="s">
        <v>12</v>
      </c>
      <c r="H78" s="14">
        <v>50</v>
      </c>
      <c r="I78" s="14" t="s">
        <v>12</v>
      </c>
      <c r="J78" s="15" t="s">
        <v>12</v>
      </c>
      <c r="K78" s="15" t="s">
        <v>12</v>
      </c>
      <c r="L78" s="15" t="s">
        <v>12</v>
      </c>
      <c r="M78" s="15" t="s">
        <v>12</v>
      </c>
      <c r="N78" s="16" t="s">
        <v>12</v>
      </c>
      <c r="O78" s="16" t="s">
        <v>12</v>
      </c>
      <c r="P78" s="9">
        <v>9.56</v>
      </c>
      <c r="Q78" s="14" t="s">
        <v>12</v>
      </c>
      <c r="R78" s="15">
        <v>0</v>
      </c>
    </row>
    <row r="79" spans="1:18" ht="13.5" customHeight="1" x14ac:dyDescent="0.25">
      <c r="A79" s="14" t="s">
        <v>5</v>
      </c>
      <c r="B79" s="14" t="s">
        <v>10</v>
      </c>
      <c r="C79" s="9">
        <v>1987</v>
      </c>
      <c r="D79" s="15">
        <v>99</v>
      </c>
      <c r="E79" s="15" t="s">
        <v>12</v>
      </c>
      <c r="F79" s="15">
        <v>3701</v>
      </c>
      <c r="G79" s="15" t="s">
        <v>12</v>
      </c>
      <c r="H79" s="14">
        <v>64</v>
      </c>
      <c r="I79" s="14" t="s">
        <v>12</v>
      </c>
      <c r="J79" s="15" t="s">
        <v>12</v>
      </c>
      <c r="K79" s="15" t="s">
        <v>12</v>
      </c>
      <c r="L79" s="15" t="s">
        <v>12</v>
      </c>
      <c r="M79" s="15" t="s">
        <v>12</v>
      </c>
      <c r="N79" s="16" t="s">
        <v>12</v>
      </c>
      <c r="O79" s="16" t="s">
        <v>12</v>
      </c>
      <c r="P79" s="9">
        <v>10.16</v>
      </c>
      <c r="Q79" s="14" t="s">
        <v>12</v>
      </c>
      <c r="R79" s="15">
        <v>0</v>
      </c>
    </row>
    <row r="80" spans="1:18" ht="13.5" customHeight="1" x14ac:dyDescent="0.25">
      <c r="A80" s="14" t="s">
        <v>5</v>
      </c>
      <c r="B80" s="14" t="s">
        <v>10</v>
      </c>
      <c r="C80" s="9">
        <v>1988</v>
      </c>
      <c r="D80" s="15">
        <v>99</v>
      </c>
      <c r="E80" s="15" t="s">
        <v>12</v>
      </c>
      <c r="F80" s="15">
        <v>3781</v>
      </c>
      <c r="G80" s="15" t="s">
        <v>12</v>
      </c>
      <c r="H80" s="14">
        <v>63</v>
      </c>
      <c r="I80" s="14" t="s">
        <v>12</v>
      </c>
      <c r="J80" s="15" t="s">
        <v>12</v>
      </c>
      <c r="K80" s="15" t="s">
        <v>12</v>
      </c>
      <c r="L80" s="15" t="s">
        <v>12</v>
      </c>
      <c r="M80" s="15" t="s">
        <v>12</v>
      </c>
      <c r="N80" s="16" t="s">
        <v>12</v>
      </c>
      <c r="O80" s="16" t="s">
        <v>12</v>
      </c>
      <c r="P80" s="9">
        <v>10.18</v>
      </c>
      <c r="Q80" s="14" t="s">
        <v>12</v>
      </c>
      <c r="R80" s="15">
        <v>0</v>
      </c>
    </row>
    <row r="81" spans="1:30" ht="13.5" customHeight="1" x14ac:dyDescent="0.25">
      <c r="A81" s="14" t="s">
        <v>5</v>
      </c>
      <c r="B81" s="14" t="s">
        <v>10</v>
      </c>
      <c r="C81" s="9">
        <v>1989</v>
      </c>
      <c r="D81" s="15">
        <v>99</v>
      </c>
      <c r="E81" s="15" t="s">
        <v>12</v>
      </c>
      <c r="F81" s="15">
        <v>4000</v>
      </c>
      <c r="G81" s="15" t="s">
        <v>12</v>
      </c>
      <c r="H81" s="14">
        <v>66</v>
      </c>
      <c r="I81" s="14" t="s">
        <v>12</v>
      </c>
      <c r="J81" s="15" t="s">
        <v>12</v>
      </c>
      <c r="K81" s="15" t="s">
        <v>12</v>
      </c>
      <c r="L81" s="15" t="s">
        <v>12</v>
      </c>
      <c r="M81" s="15" t="s">
        <v>12</v>
      </c>
      <c r="N81" s="16" t="s">
        <v>12</v>
      </c>
      <c r="O81" s="16" t="s">
        <v>12</v>
      </c>
      <c r="P81" s="9">
        <v>10.33</v>
      </c>
      <c r="Q81" s="14" t="s">
        <v>12</v>
      </c>
      <c r="R81" s="15">
        <v>0</v>
      </c>
    </row>
    <row r="82" spans="1:30" ht="13.5" customHeight="1" x14ac:dyDescent="0.25">
      <c r="A82" s="14" t="s">
        <v>5</v>
      </c>
      <c r="B82" s="14" t="s">
        <v>10</v>
      </c>
      <c r="C82" s="9">
        <v>1990</v>
      </c>
      <c r="D82" s="15">
        <v>99</v>
      </c>
      <c r="E82" s="15" t="s">
        <v>12</v>
      </c>
      <c r="F82" s="15">
        <v>4108</v>
      </c>
      <c r="G82" s="15" t="s">
        <v>12</v>
      </c>
      <c r="H82" s="14">
        <v>75</v>
      </c>
      <c r="I82" s="14" t="s">
        <v>12</v>
      </c>
      <c r="J82" s="15" t="s">
        <v>12</v>
      </c>
      <c r="K82" s="15" t="s">
        <v>12</v>
      </c>
      <c r="L82" s="15" t="s">
        <v>12</v>
      </c>
      <c r="M82" s="15" t="s">
        <v>12</v>
      </c>
      <c r="N82" s="16" t="s">
        <v>12</v>
      </c>
      <c r="O82" s="16" t="s">
        <v>12</v>
      </c>
      <c r="P82" s="9">
        <v>10.26</v>
      </c>
      <c r="Q82" s="14" t="s">
        <v>12</v>
      </c>
      <c r="R82" s="15">
        <v>0</v>
      </c>
      <c r="U82" s="18"/>
    </row>
    <row r="83" spans="1:30" ht="13.5" customHeight="1" x14ac:dyDescent="0.25">
      <c r="A83" s="14" t="s">
        <v>5</v>
      </c>
      <c r="B83" s="14" t="s">
        <v>7</v>
      </c>
      <c r="C83" s="14">
        <v>1991</v>
      </c>
      <c r="D83" s="14">
        <v>1</v>
      </c>
      <c r="E83" s="14">
        <v>396515</v>
      </c>
      <c r="F83" s="14" t="s">
        <v>12</v>
      </c>
      <c r="G83" s="14">
        <v>8030</v>
      </c>
      <c r="H83" s="15" t="s">
        <v>12</v>
      </c>
      <c r="I83" s="15">
        <v>250</v>
      </c>
      <c r="J83" s="15" t="s">
        <v>12</v>
      </c>
      <c r="K83" s="15">
        <v>35</v>
      </c>
      <c r="L83" s="15" t="s">
        <v>12</v>
      </c>
      <c r="M83" s="15" t="s">
        <v>12</v>
      </c>
      <c r="N83" s="16" t="s">
        <v>12</v>
      </c>
      <c r="O83" s="16">
        <v>404830</v>
      </c>
      <c r="P83" s="16" t="s">
        <v>12</v>
      </c>
      <c r="Q83" s="14" t="s">
        <v>12</v>
      </c>
      <c r="R83" s="15">
        <v>0</v>
      </c>
      <c r="S83" s="11"/>
      <c r="T83" s="11"/>
      <c r="U83" s="11"/>
      <c r="V83" s="11"/>
      <c r="W83" s="11"/>
      <c r="X83" s="11"/>
      <c r="Y83" s="11"/>
      <c r="Z83" s="11"/>
      <c r="AA83" s="11"/>
      <c r="AC83" s="11"/>
      <c r="AD83" s="11"/>
    </row>
    <row r="84" spans="1:30" ht="13.5" customHeight="1" x14ac:dyDescent="0.25">
      <c r="A84" s="14" t="s">
        <v>5</v>
      </c>
      <c r="B84" s="14" t="s">
        <v>7</v>
      </c>
      <c r="C84" s="14">
        <v>1992</v>
      </c>
      <c r="D84" s="14">
        <v>1</v>
      </c>
      <c r="E84" s="14">
        <v>392680</v>
      </c>
      <c r="F84" s="14" t="s">
        <v>12</v>
      </c>
      <c r="G84" s="14">
        <v>8165</v>
      </c>
      <c r="H84" s="15" t="s">
        <v>12</v>
      </c>
      <c r="I84" s="15">
        <v>300</v>
      </c>
      <c r="J84" s="15" t="s">
        <v>12</v>
      </c>
      <c r="K84" s="15">
        <v>20</v>
      </c>
      <c r="L84" s="15" t="s">
        <v>12</v>
      </c>
      <c r="M84" s="15" t="s">
        <v>12</v>
      </c>
      <c r="N84" s="16" t="s">
        <v>12</v>
      </c>
      <c r="O84" s="16">
        <v>401165</v>
      </c>
      <c r="P84" s="16" t="s">
        <v>12</v>
      </c>
      <c r="Q84" s="14" t="s">
        <v>12</v>
      </c>
      <c r="R84" s="15">
        <v>0</v>
      </c>
      <c r="S84" s="11"/>
      <c r="T84" s="11"/>
      <c r="U84" s="11"/>
      <c r="V84" s="11"/>
      <c r="W84" s="11"/>
      <c r="X84" s="11"/>
      <c r="Y84" s="11"/>
      <c r="Z84" s="11"/>
      <c r="AA84" s="11"/>
      <c r="AC84" s="11"/>
      <c r="AD84" s="11"/>
    </row>
    <row r="85" spans="1:30" ht="13.5" customHeight="1" x14ac:dyDescent="0.25">
      <c r="A85" s="14" t="s">
        <v>5</v>
      </c>
      <c r="B85" s="14" t="s">
        <v>7</v>
      </c>
      <c r="C85" s="14">
        <v>1993</v>
      </c>
      <c r="D85" s="14">
        <v>1</v>
      </c>
      <c r="E85" s="14">
        <v>382430</v>
      </c>
      <c r="F85" s="14" t="s">
        <v>12</v>
      </c>
      <c r="G85" s="14">
        <v>7950</v>
      </c>
      <c r="H85" s="15" t="s">
        <v>12</v>
      </c>
      <c r="I85" s="15">
        <v>320</v>
      </c>
      <c r="J85" s="15" t="s">
        <v>12</v>
      </c>
      <c r="K85" s="15">
        <v>25</v>
      </c>
      <c r="L85" s="15" t="s">
        <v>12</v>
      </c>
      <c r="M85" s="15" t="s">
        <v>12</v>
      </c>
      <c r="N85" s="16" t="s">
        <v>12</v>
      </c>
      <c r="O85" s="16">
        <v>390725</v>
      </c>
      <c r="P85" s="16" t="s">
        <v>12</v>
      </c>
      <c r="Q85" s="14" t="s">
        <v>12</v>
      </c>
      <c r="R85" s="15">
        <v>0</v>
      </c>
      <c r="S85" s="11"/>
      <c r="T85" s="11"/>
      <c r="U85" s="11"/>
      <c r="V85" s="11"/>
      <c r="W85" s="11"/>
      <c r="X85" s="11"/>
      <c r="Y85" s="11"/>
      <c r="Z85" s="11"/>
      <c r="AA85" s="11"/>
      <c r="AC85" s="11"/>
      <c r="AD85" s="11"/>
    </row>
    <row r="86" spans="1:30" ht="13.5" customHeight="1" x14ac:dyDescent="0.25">
      <c r="A86" s="14" t="s">
        <v>5</v>
      </c>
      <c r="B86" s="14" t="s">
        <v>7</v>
      </c>
      <c r="C86" s="14">
        <v>1994</v>
      </c>
      <c r="D86" s="14">
        <v>1</v>
      </c>
      <c r="E86" s="14">
        <v>378525</v>
      </c>
      <c r="F86" s="14" t="s">
        <v>12</v>
      </c>
      <c r="G86" s="14">
        <v>8510</v>
      </c>
      <c r="H86" s="15" t="s">
        <v>12</v>
      </c>
      <c r="I86" s="15">
        <v>355</v>
      </c>
      <c r="J86" s="15" t="s">
        <v>12</v>
      </c>
      <c r="K86" s="15">
        <v>25</v>
      </c>
      <c r="L86" s="15" t="s">
        <v>12</v>
      </c>
      <c r="M86" s="15" t="s">
        <v>12</v>
      </c>
      <c r="N86" s="16" t="s">
        <v>12</v>
      </c>
      <c r="O86" s="16">
        <v>387415</v>
      </c>
      <c r="P86" s="16" t="s">
        <v>12</v>
      </c>
      <c r="Q86" s="14" t="s">
        <v>12</v>
      </c>
      <c r="R86" s="15">
        <v>0</v>
      </c>
      <c r="S86" s="11"/>
      <c r="T86" s="11"/>
      <c r="U86" s="11"/>
      <c r="V86" s="11"/>
      <c r="W86" s="11"/>
      <c r="X86" s="11"/>
      <c r="Y86" s="11"/>
      <c r="Z86" s="11"/>
      <c r="AA86" s="11"/>
      <c r="AC86" s="11"/>
      <c r="AD86" s="11"/>
    </row>
    <row r="87" spans="1:30" ht="13.5" customHeight="1" x14ac:dyDescent="0.25">
      <c r="A87" s="14" t="s">
        <v>5</v>
      </c>
      <c r="B87" s="14" t="s">
        <v>7</v>
      </c>
      <c r="C87" s="14">
        <v>1995</v>
      </c>
      <c r="D87" s="14">
        <v>1</v>
      </c>
      <c r="E87" s="14">
        <v>371550</v>
      </c>
      <c r="F87" s="14" t="s">
        <v>12</v>
      </c>
      <c r="G87" s="14">
        <v>8515</v>
      </c>
      <c r="H87" s="15" t="s">
        <v>12</v>
      </c>
      <c r="I87" s="15">
        <v>300</v>
      </c>
      <c r="J87" s="15" t="s">
        <v>12</v>
      </c>
      <c r="K87" s="15">
        <v>5</v>
      </c>
      <c r="L87" s="15" t="s">
        <v>12</v>
      </c>
      <c r="M87" s="15" t="s">
        <v>12</v>
      </c>
      <c r="N87" s="16" t="s">
        <v>12</v>
      </c>
      <c r="O87" s="16">
        <v>380370</v>
      </c>
      <c r="P87" s="16" t="s">
        <v>12</v>
      </c>
      <c r="Q87" s="14" t="s">
        <v>12</v>
      </c>
      <c r="R87" s="15">
        <v>0</v>
      </c>
      <c r="S87" s="11"/>
      <c r="T87" s="11"/>
      <c r="U87" s="11"/>
      <c r="V87" s="11"/>
      <c r="W87" s="11"/>
      <c r="X87" s="11"/>
      <c r="Y87" s="11"/>
      <c r="Z87" s="11"/>
      <c r="AA87" s="11"/>
      <c r="AC87" s="11"/>
      <c r="AD87" s="11"/>
    </row>
    <row r="88" spans="1:30" ht="13.5" customHeight="1" x14ac:dyDescent="0.25">
      <c r="A88" s="14" t="s">
        <v>5</v>
      </c>
      <c r="B88" s="14" t="s">
        <v>7</v>
      </c>
      <c r="C88" s="14">
        <v>1996</v>
      </c>
      <c r="D88" s="14">
        <v>1</v>
      </c>
      <c r="E88" s="14">
        <v>359380</v>
      </c>
      <c r="F88" s="14" t="s">
        <v>12</v>
      </c>
      <c r="G88" s="14">
        <v>8570</v>
      </c>
      <c r="H88" s="15" t="s">
        <v>12</v>
      </c>
      <c r="I88" s="15">
        <v>355</v>
      </c>
      <c r="J88" s="15" t="s">
        <v>12</v>
      </c>
      <c r="K88" s="15">
        <v>20</v>
      </c>
      <c r="L88" s="15" t="s">
        <v>12</v>
      </c>
      <c r="M88" s="15" t="s">
        <v>12</v>
      </c>
      <c r="N88" s="16" t="s">
        <v>12</v>
      </c>
      <c r="O88" s="16">
        <v>368325</v>
      </c>
      <c r="P88" s="16" t="s">
        <v>12</v>
      </c>
      <c r="Q88" s="14" t="s">
        <v>12</v>
      </c>
      <c r="R88" s="15">
        <v>0</v>
      </c>
      <c r="S88" s="11"/>
      <c r="T88" s="11"/>
      <c r="U88" s="11"/>
      <c r="V88" s="11"/>
      <c r="W88" s="11"/>
      <c r="X88" s="11"/>
      <c r="Y88" s="11"/>
      <c r="Z88" s="11"/>
      <c r="AA88" s="11"/>
      <c r="AC88" s="11"/>
      <c r="AD88" s="11"/>
    </row>
    <row r="89" spans="1:30" ht="13.5" customHeight="1" x14ac:dyDescent="0.25">
      <c r="A89" s="14" t="s">
        <v>5</v>
      </c>
      <c r="B89" s="14" t="s">
        <v>7</v>
      </c>
      <c r="C89" s="14">
        <v>1997</v>
      </c>
      <c r="D89" s="14">
        <v>1</v>
      </c>
      <c r="E89" s="14">
        <v>341855</v>
      </c>
      <c r="F89" s="14" t="s">
        <v>12</v>
      </c>
      <c r="G89" s="14">
        <v>8495</v>
      </c>
      <c r="H89" s="15" t="s">
        <v>12</v>
      </c>
      <c r="I89" s="15">
        <v>385</v>
      </c>
      <c r="J89" s="15" t="s">
        <v>12</v>
      </c>
      <c r="K89" s="15">
        <v>10</v>
      </c>
      <c r="L89" s="15" t="s">
        <v>12</v>
      </c>
      <c r="M89" s="15" t="s">
        <v>12</v>
      </c>
      <c r="N89" s="16" t="s">
        <v>12</v>
      </c>
      <c r="O89" s="16">
        <v>350745</v>
      </c>
      <c r="P89" s="16" t="s">
        <v>12</v>
      </c>
      <c r="Q89" s="14" t="s">
        <v>12</v>
      </c>
      <c r="R89" s="15">
        <v>0</v>
      </c>
      <c r="S89" s="11"/>
      <c r="T89" s="11"/>
      <c r="U89" s="11"/>
      <c r="V89" s="11"/>
      <c r="W89" s="11"/>
      <c r="X89" s="11"/>
      <c r="Y89" s="11"/>
      <c r="Z89" s="11"/>
      <c r="AA89" s="11"/>
      <c r="AC89" s="11"/>
      <c r="AD89" s="11"/>
    </row>
    <row r="90" spans="1:30" ht="13.5" customHeight="1" x14ac:dyDescent="0.25">
      <c r="A90" s="14" t="s">
        <v>5</v>
      </c>
      <c r="B90" s="14" t="s">
        <v>7</v>
      </c>
      <c r="C90" s="14">
        <v>1998</v>
      </c>
      <c r="D90" s="14">
        <v>1</v>
      </c>
      <c r="E90" s="14">
        <v>335225</v>
      </c>
      <c r="F90" s="14" t="s">
        <v>12</v>
      </c>
      <c r="G90" s="14">
        <v>8805</v>
      </c>
      <c r="H90" s="15" t="s">
        <v>12</v>
      </c>
      <c r="I90" s="15">
        <v>370</v>
      </c>
      <c r="J90" s="15" t="s">
        <v>12</v>
      </c>
      <c r="K90" s="15">
        <v>15</v>
      </c>
      <c r="L90" s="15" t="s">
        <v>12</v>
      </c>
      <c r="M90" s="15" t="s">
        <v>12</v>
      </c>
      <c r="N90" s="16" t="s">
        <v>12</v>
      </c>
      <c r="O90" s="16">
        <v>344415</v>
      </c>
      <c r="P90" s="16" t="s">
        <v>12</v>
      </c>
      <c r="Q90" s="14" t="s">
        <v>12</v>
      </c>
      <c r="R90" s="15">
        <v>0</v>
      </c>
      <c r="S90" s="11"/>
      <c r="T90" s="11"/>
      <c r="U90" s="11"/>
      <c r="V90" s="11"/>
      <c r="W90" s="11"/>
      <c r="X90" s="11"/>
      <c r="Y90" s="11"/>
      <c r="Z90" s="11"/>
      <c r="AA90" s="11"/>
      <c r="AC90" s="11"/>
      <c r="AD90" s="11"/>
    </row>
    <row r="91" spans="1:30" ht="13.5" customHeight="1" x14ac:dyDescent="0.25">
      <c r="A91" s="14" t="s">
        <v>5</v>
      </c>
      <c r="B91" s="14" t="s">
        <v>7</v>
      </c>
      <c r="C91" s="14">
        <v>1999</v>
      </c>
      <c r="D91" s="14">
        <v>1</v>
      </c>
      <c r="E91" s="14">
        <v>330040</v>
      </c>
      <c r="F91" s="14" t="s">
        <v>12</v>
      </c>
      <c r="G91" s="14">
        <v>8870</v>
      </c>
      <c r="H91" s="15" t="s">
        <v>12</v>
      </c>
      <c r="I91" s="15">
        <v>385</v>
      </c>
      <c r="J91" s="15" t="s">
        <v>12</v>
      </c>
      <c r="K91" s="15">
        <v>25</v>
      </c>
      <c r="L91" s="15" t="s">
        <v>12</v>
      </c>
      <c r="M91" s="15" t="s">
        <v>12</v>
      </c>
      <c r="N91" s="16" t="s">
        <v>12</v>
      </c>
      <c r="O91" s="16">
        <v>339320</v>
      </c>
      <c r="P91" s="16" t="s">
        <v>12</v>
      </c>
      <c r="Q91" s="14" t="s">
        <v>12</v>
      </c>
      <c r="R91" s="15">
        <v>0</v>
      </c>
      <c r="S91" s="11"/>
      <c r="T91" s="11"/>
      <c r="U91" s="11"/>
      <c r="V91" s="11"/>
      <c r="W91" s="11"/>
      <c r="X91" s="11"/>
      <c r="Y91" s="11"/>
      <c r="Z91" s="11"/>
      <c r="AA91" s="11"/>
      <c r="AC91" s="11"/>
      <c r="AD91" s="11"/>
    </row>
    <row r="92" spans="1:30" ht="13.5" customHeight="1" x14ac:dyDescent="0.25">
      <c r="A92" s="14" t="s">
        <v>5</v>
      </c>
      <c r="B92" s="14" t="s">
        <v>7</v>
      </c>
      <c r="C92" s="14">
        <v>2000</v>
      </c>
      <c r="D92" s="14">
        <v>1</v>
      </c>
      <c r="E92" s="14">
        <v>320755</v>
      </c>
      <c r="F92" s="14" t="s">
        <v>12</v>
      </c>
      <c r="G92" s="14">
        <v>8740</v>
      </c>
      <c r="H92" s="15" t="s">
        <v>12</v>
      </c>
      <c r="I92" s="15">
        <v>365</v>
      </c>
      <c r="J92" s="15" t="s">
        <v>12</v>
      </c>
      <c r="K92" s="15">
        <v>10</v>
      </c>
      <c r="L92" s="15" t="s">
        <v>12</v>
      </c>
      <c r="M92" s="15" t="s">
        <v>12</v>
      </c>
      <c r="N92" s="16" t="s">
        <v>12</v>
      </c>
      <c r="O92" s="16">
        <v>329870</v>
      </c>
      <c r="P92" s="16" t="s">
        <v>12</v>
      </c>
      <c r="Q92" s="14" t="s">
        <v>12</v>
      </c>
      <c r="R92" s="15">
        <v>0</v>
      </c>
      <c r="S92" s="11"/>
      <c r="T92" s="11"/>
      <c r="U92" s="11"/>
      <c r="V92" s="11"/>
      <c r="W92" s="11"/>
      <c r="X92" s="11"/>
      <c r="Y92" s="11"/>
      <c r="Z92" s="11"/>
      <c r="AA92" s="11"/>
      <c r="AC92" s="11"/>
      <c r="AD92" s="11"/>
    </row>
    <row r="93" spans="1:30" ht="13.5" customHeight="1" x14ac:dyDescent="0.25">
      <c r="A93" s="14" t="s">
        <v>5</v>
      </c>
      <c r="B93" s="14" t="s">
        <v>7</v>
      </c>
      <c r="C93" s="14">
        <v>2001</v>
      </c>
      <c r="D93" s="14">
        <v>1</v>
      </c>
      <c r="E93" s="14">
        <v>326195</v>
      </c>
      <c r="F93" s="14" t="s">
        <v>12</v>
      </c>
      <c r="G93" s="14">
        <v>9215</v>
      </c>
      <c r="H93" s="15" t="s">
        <v>12</v>
      </c>
      <c r="I93" s="15">
        <v>345</v>
      </c>
      <c r="J93" s="15" t="s">
        <v>12</v>
      </c>
      <c r="K93" s="15">
        <v>30</v>
      </c>
      <c r="L93" s="15" t="s">
        <v>12</v>
      </c>
      <c r="M93" s="15" t="s">
        <v>12</v>
      </c>
      <c r="N93" s="16" t="s">
        <v>12</v>
      </c>
      <c r="O93" s="16">
        <v>335785</v>
      </c>
      <c r="P93" s="16" t="s">
        <v>12</v>
      </c>
      <c r="Q93" s="14" t="s">
        <v>12</v>
      </c>
      <c r="R93" s="15">
        <v>0</v>
      </c>
      <c r="S93" s="11"/>
      <c r="T93" s="11"/>
      <c r="U93" s="11"/>
      <c r="V93" s="11"/>
      <c r="W93" s="11"/>
      <c r="X93" s="11"/>
      <c r="Y93" s="11"/>
      <c r="Z93" s="11"/>
      <c r="AA93" s="11"/>
      <c r="AC93" s="11"/>
      <c r="AD93" s="11"/>
    </row>
    <row r="94" spans="1:30" ht="13.5" customHeight="1" x14ac:dyDescent="0.25">
      <c r="A94" s="14" t="s">
        <v>5</v>
      </c>
      <c r="B94" s="14" t="s">
        <v>7</v>
      </c>
      <c r="C94" s="14">
        <v>2002</v>
      </c>
      <c r="D94" s="14">
        <v>1</v>
      </c>
      <c r="E94" s="14">
        <v>321105</v>
      </c>
      <c r="F94" s="14" t="s">
        <v>12</v>
      </c>
      <c r="G94" s="14">
        <v>9265</v>
      </c>
      <c r="H94" s="15" t="s">
        <v>12</v>
      </c>
      <c r="I94" s="15">
        <v>440</v>
      </c>
      <c r="J94" s="15" t="s">
        <v>12</v>
      </c>
      <c r="K94" s="15">
        <v>10</v>
      </c>
      <c r="L94" s="15" t="s">
        <v>12</v>
      </c>
      <c r="M94" s="15" t="s">
        <v>12</v>
      </c>
      <c r="N94" s="16" t="s">
        <v>12</v>
      </c>
      <c r="O94" s="16">
        <v>330820</v>
      </c>
      <c r="P94" s="16" t="s">
        <v>12</v>
      </c>
      <c r="Q94" s="14" t="s">
        <v>12</v>
      </c>
      <c r="R94" s="15">
        <v>0</v>
      </c>
      <c r="S94" s="11"/>
      <c r="T94" s="11"/>
      <c r="U94" s="11"/>
      <c r="V94" s="11"/>
      <c r="W94" s="11"/>
      <c r="X94" s="11"/>
      <c r="Y94" s="11"/>
      <c r="Z94" s="11"/>
      <c r="AA94" s="11"/>
      <c r="AC94" s="11"/>
      <c r="AD94" s="11"/>
    </row>
    <row r="95" spans="1:30" ht="13.5" customHeight="1" x14ac:dyDescent="0.25">
      <c r="A95" s="14" t="s">
        <v>5</v>
      </c>
      <c r="B95" s="14" t="s">
        <v>7</v>
      </c>
      <c r="C95" s="14">
        <v>2003</v>
      </c>
      <c r="D95" s="14">
        <v>1</v>
      </c>
      <c r="E95" s="14">
        <v>327030</v>
      </c>
      <c r="F95" s="14" t="s">
        <v>12</v>
      </c>
      <c r="G95" s="14">
        <v>9915</v>
      </c>
      <c r="H95" s="15" t="s">
        <v>12</v>
      </c>
      <c r="I95" s="15">
        <v>410</v>
      </c>
      <c r="J95" s="15" t="s">
        <v>12</v>
      </c>
      <c r="K95" s="15">
        <v>10</v>
      </c>
      <c r="L95" s="15" t="s">
        <v>12</v>
      </c>
      <c r="M95" s="15" t="s">
        <v>12</v>
      </c>
      <c r="N95" s="16" t="s">
        <v>12</v>
      </c>
      <c r="O95" s="16">
        <v>337365</v>
      </c>
      <c r="P95" s="16" t="s">
        <v>12</v>
      </c>
      <c r="Q95" s="14" t="s">
        <v>12</v>
      </c>
      <c r="R95" s="15">
        <v>0</v>
      </c>
      <c r="S95" s="11"/>
      <c r="T95" s="11"/>
      <c r="U95" s="11"/>
      <c r="V95" s="11"/>
      <c r="W95" s="11"/>
      <c r="X95" s="11"/>
      <c r="Y95" s="11"/>
      <c r="Z95" s="11"/>
      <c r="AA95" s="11"/>
      <c r="AC95" s="11"/>
      <c r="AD95" s="11"/>
    </row>
    <row r="96" spans="1:30" ht="13.5" customHeight="1" x14ac:dyDescent="0.25">
      <c r="A96" s="14" t="s">
        <v>5</v>
      </c>
      <c r="B96" s="14" t="s">
        <v>7</v>
      </c>
      <c r="C96" s="14">
        <v>2004</v>
      </c>
      <c r="D96" s="14">
        <v>1</v>
      </c>
      <c r="E96" s="14">
        <v>328735</v>
      </c>
      <c r="F96" s="14" t="s">
        <v>12</v>
      </c>
      <c r="G96" s="14">
        <v>9990</v>
      </c>
      <c r="H96" s="15" t="s">
        <v>12</v>
      </c>
      <c r="I96" s="15">
        <v>400</v>
      </c>
      <c r="J96" s="15" t="s">
        <v>12</v>
      </c>
      <c r="K96" s="15">
        <v>10</v>
      </c>
      <c r="L96" s="15" t="s">
        <v>12</v>
      </c>
      <c r="M96" s="15" t="s">
        <v>12</v>
      </c>
      <c r="N96" s="16" t="s">
        <v>12</v>
      </c>
      <c r="O96" s="16">
        <v>339135</v>
      </c>
      <c r="P96" s="16" t="s">
        <v>12</v>
      </c>
      <c r="Q96" s="14" t="s">
        <v>12</v>
      </c>
      <c r="R96" s="15">
        <v>0</v>
      </c>
      <c r="S96" s="11"/>
      <c r="T96" s="11"/>
      <c r="U96" s="11"/>
      <c r="V96" s="11"/>
      <c r="W96" s="11"/>
      <c r="X96" s="11"/>
      <c r="Y96" s="11"/>
      <c r="Z96" s="11"/>
      <c r="AA96" s="11"/>
      <c r="AC96" s="11"/>
      <c r="AD96" s="11"/>
    </row>
    <row r="97" spans="1:30" ht="13.5" customHeight="1" x14ac:dyDescent="0.25">
      <c r="A97" s="14" t="s">
        <v>5</v>
      </c>
      <c r="B97" s="14" t="s">
        <v>7</v>
      </c>
      <c r="C97" s="14">
        <v>2005</v>
      </c>
      <c r="D97" s="14">
        <v>1</v>
      </c>
      <c r="E97" s="14">
        <v>333775</v>
      </c>
      <c r="F97" s="14" t="s">
        <v>12</v>
      </c>
      <c r="G97" s="14">
        <v>10220</v>
      </c>
      <c r="H97" s="15" t="s">
        <v>12</v>
      </c>
      <c r="I97" s="15">
        <v>380</v>
      </c>
      <c r="J97" s="15" t="s">
        <v>12</v>
      </c>
      <c r="K97" s="15">
        <v>10</v>
      </c>
      <c r="L97" s="15" t="s">
        <v>12</v>
      </c>
      <c r="M97" s="15" t="s">
        <v>12</v>
      </c>
      <c r="N97" s="16" t="s">
        <v>12</v>
      </c>
      <c r="O97" s="16">
        <v>344385</v>
      </c>
      <c r="P97" s="16" t="s">
        <v>12</v>
      </c>
      <c r="Q97" s="14" t="s">
        <v>12</v>
      </c>
      <c r="R97" s="15">
        <v>0</v>
      </c>
      <c r="S97" s="11"/>
      <c r="T97" s="11"/>
      <c r="U97" s="11"/>
      <c r="V97" s="11"/>
      <c r="W97" s="11"/>
      <c r="X97" s="11"/>
      <c r="Y97" s="11"/>
      <c r="Z97" s="11"/>
      <c r="AA97" s="11"/>
      <c r="AC97" s="11"/>
      <c r="AD97" s="11"/>
    </row>
    <row r="98" spans="1:30" ht="13.5" customHeight="1" x14ac:dyDescent="0.25">
      <c r="A98" s="14" t="s">
        <v>5</v>
      </c>
      <c r="B98" s="14" t="s">
        <v>7</v>
      </c>
      <c r="C98" s="14">
        <v>2006</v>
      </c>
      <c r="D98" s="14">
        <v>1</v>
      </c>
      <c r="E98" s="14">
        <v>345645</v>
      </c>
      <c r="F98" s="14" t="s">
        <v>12</v>
      </c>
      <c r="G98" s="14">
        <v>10880</v>
      </c>
      <c r="H98" s="15" t="s">
        <v>12</v>
      </c>
      <c r="I98" s="15">
        <v>345</v>
      </c>
      <c r="J98" s="15" t="s">
        <v>12</v>
      </c>
      <c r="K98" s="15">
        <v>20</v>
      </c>
      <c r="L98" s="15" t="s">
        <v>12</v>
      </c>
      <c r="M98" s="15" t="s">
        <v>12</v>
      </c>
      <c r="N98" s="16" t="s">
        <v>12</v>
      </c>
      <c r="O98" s="16">
        <v>356890</v>
      </c>
      <c r="P98" s="16" t="s">
        <v>12</v>
      </c>
      <c r="Q98" s="14" t="s">
        <v>12</v>
      </c>
      <c r="R98" s="15">
        <v>0</v>
      </c>
      <c r="S98" s="11"/>
      <c r="T98" s="11"/>
      <c r="U98" s="11"/>
      <c r="V98" s="11"/>
      <c r="W98" s="11"/>
      <c r="X98" s="11"/>
      <c r="Y98" s="11"/>
      <c r="Z98" s="11"/>
      <c r="AA98" s="11"/>
      <c r="AC98" s="11"/>
      <c r="AD98" s="11"/>
    </row>
    <row r="99" spans="1:30" ht="13.5" customHeight="1" x14ac:dyDescent="0.25">
      <c r="A99" s="14" t="s">
        <v>5</v>
      </c>
      <c r="B99" s="14" t="s">
        <v>7</v>
      </c>
      <c r="C99" s="14">
        <v>2007</v>
      </c>
      <c r="D99" s="14">
        <v>1</v>
      </c>
      <c r="E99" s="14">
        <v>358745</v>
      </c>
      <c r="F99" s="14" t="s">
        <v>12</v>
      </c>
      <c r="G99" s="14">
        <v>11415</v>
      </c>
      <c r="H99" s="15" t="s">
        <v>12</v>
      </c>
      <c r="I99" s="15">
        <v>335</v>
      </c>
      <c r="J99" s="15" t="s">
        <v>12</v>
      </c>
      <c r="K99" s="15">
        <v>5</v>
      </c>
      <c r="L99" s="15" t="s">
        <v>12</v>
      </c>
      <c r="M99" s="15" t="s">
        <v>12</v>
      </c>
      <c r="N99" s="16" t="s">
        <v>12</v>
      </c>
      <c r="O99" s="16">
        <v>370500</v>
      </c>
      <c r="P99" s="16" t="s">
        <v>12</v>
      </c>
      <c r="Q99" s="14" t="s">
        <v>12</v>
      </c>
      <c r="R99" s="15">
        <v>0</v>
      </c>
      <c r="S99" s="11"/>
      <c r="T99" s="11"/>
      <c r="U99" s="11"/>
      <c r="V99" s="11"/>
      <c r="W99" s="11"/>
      <c r="X99" s="11"/>
      <c r="Y99" s="11"/>
      <c r="Z99" s="11"/>
      <c r="AA99" s="11"/>
      <c r="AC99" s="11"/>
      <c r="AD99" s="11"/>
    </row>
    <row r="100" spans="1:30" ht="13.5" customHeight="1" x14ac:dyDescent="0.25">
      <c r="A100" s="14" t="s">
        <v>5</v>
      </c>
      <c r="B100" s="14" t="s">
        <v>7</v>
      </c>
      <c r="C100" s="14">
        <v>2008</v>
      </c>
      <c r="D100" s="14">
        <v>1</v>
      </c>
      <c r="E100" s="14">
        <v>368645</v>
      </c>
      <c r="F100" s="14" t="s">
        <v>12</v>
      </c>
      <c r="G100" s="14">
        <v>11635</v>
      </c>
      <c r="H100" s="15" t="s">
        <v>12</v>
      </c>
      <c r="I100" s="15">
        <v>345</v>
      </c>
      <c r="J100" s="15" t="s">
        <v>12</v>
      </c>
      <c r="K100" s="15">
        <v>35</v>
      </c>
      <c r="L100" s="15" t="s">
        <v>12</v>
      </c>
      <c r="M100" s="15" t="s">
        <v>12</v>
      </c>
      <c r="N100" s="16" t="s">
        <v>12</v>
      </c>
      <c r="O100" s="16">
        <v>380660</v>
      </c>
      <c r="P100" s="16" t="s">
        <v>12</v>
      </c>
      <c r="Q100" s="14" t="s">
        <v>12</v>
      </c>
      <c r="R100" s="15">
        <v>0</v>
      </c>
      <c r="S100" s="11"/>
      <c r="T100" s="11"/>
      <c r="U100" s="11"/>
      <c r="V100" s="11"/>
      <c r="W100" s="11"/>
      <c r="X100" s="11"/>
      <c r="Y100" s="11"/>
      <c r="Z100" s="11"/>
      <c r="AA100" s="11"/>
      <c r="AC100" s="11"/>
      <c r="AD100" s="11"/>
    </row>
    <row r="101" spans="1:30" ht="13.5" customHeight="1" x14ac:dyDescent="0.25">
      <c r="A101" s="14" t="s">
        <v>5</v>
      </c>
      <c r="B101" s="14" t="s">
        <v>7</v>
      </c>
      <c r="C101" s="14">
        <v>2009</v>
      </c>
      <c r="D101" s="14">
        <v>1</v>
      </c>
      <c r="E101" s="14">
        <v>370720</v>
      </c>
      <c r="F101" s="14" t="s">
        <v>12</v>
      </c>
      <c r="G101" s="14">
        <v>12470</v>
      </c>
      <c r="H101" s="15" t="s">
        <v>12</v>
      </c>
      <c r="I101" s="15">
        <v>395</v>
      </c>
      <c r="J101" s="15" t="s">
        <v>12</v>
      </c>
      <c r="K101" s="15">
        <v>15</v>
      </c>
      <c r="L101" s="15" t="s">
        <v>12</v>
      </c>
      <c r="M101" s="15" t="s">
        <v>12</v>
      </c>
      <c r="N101" s="16" t="s">
        <v>12</v>
      </c>
      <c r="O101" s="16">
        <v>383600</v>
      </c>
      <c r="P101" s="16" t="s">
        <v>12</v>
      </c>
      <c r="Q101" s="14" t="s">
        <v>12</v>
      </c>
      <c r="R101" s="15">
        <v>0</v>
      </c>
      <c r="S101" s="11"/>
      <c r="T101" s="11"/>
      <c r="U101" s="11"/>
      <c r="V101" s="11"/>
      <c r="W101" s="11"/>
      <c r="X101" s="11"/>
      <c r="Y101" s="11"/>
      <c r="Z101" s="11"/>
      <c r="AA101" s="11"/>
      <c r="AC101" s="11"/>
      <c r="AD101" s="11"/>
    </row>
    <row r="102" spans="1:30" ht="13.5" customHeight="1" x14ac:dyDescent="0.25">
      <c r="A102" s="14" t="s">
        <v>5</v>
      </c>
      <c r="B102" s="14" t="s">
        <v>7</v>
      </c>
      <c r="C102" s="14">
        <v>2010</v>
      </c>
      <c r="D102" s="14">
        <v>1</v>
      </c>
      <c r="E102" s="14">
        <v>367005</v>
      </c>
      <c r="F102" s="14" t="s">
        <v>12</v>
      </c>
      <c r="G102" s="14">
        <v>12340</v>
      </c>
      <c r="H102" s="15" t="s">
        <v>12</v>
      </c>
      <c r="I102" s="15">
        <v>365</v>
      </c>
      <c r="J102" s="15" t="s">
        <v>12</v>
      </c>
      <c r="K102" s="15">
        <v>10</v>
      </c>
      <c r="L102" s="15" t="s">
        <v>12</v>
      </c>
      <c r="M102" s="15" t="s">
        <v>12</v>
      </c>
      <c r="N102" s="16" t="s">
        <v>12</v>
      </c>
      <c r="O102" s="16">
        <v>379875</v>
      </c>
      <c r="P102" s="16" t="s">
        <v>12</v>
      </c>
      <c r="Q102" s="14" t="s">
        <v>12</v>
      </c>
      <c r="R102" s="15">
        <v>1</v>
      </c>
      <c r="S102" s="11"/>
      <c r="T102" s="11"/>
      <c r="U102" s="11"/>
      <c r="V102" s="11"/>
      <c r="W102" s="11"/>
      <c r="X102" s="11"/>
      <c r="Y102" s="11"/>
      <c r="Z102" s="11"/>
      <c r="AA102" s="11"/>
      <c r="AC102" s="11"/>
      <c r="AD102" s="11"/>
    </row>
    <row r="103" spans="1:30" ht="13.5" customHeight="1" x14ac:dyDescent="0.25">
      <c r="A103" s="14" t="s">
        <v>5</v>
      </c>
      <c r="B103" s="14" t="s">
        <v>7</v>
      </c>
      <c r="C103" s="14">
        <v>2011</v>
      </c>
      <c r="D103" s="14">
        <v>1</v>
      </c>
      <c r="E103" s="14">
        <v>367910</v>
      </c>
      <c r="F103" s="14" t="s">
        <v>12</v>
      </c>
      <c r="G103" s="14">
        <v>12190</v>
      </c>
      <c r="H103" s="15" t="s">
        <v>12</v>
      </c>
      <c r="I103" s="15">
        <v>345</v>
      </c>
      <c r="J103" s="15" t="s">
        <v>12</v>
      </c>
      <c r="K103" s="15">
        <v>10</v>
      </c>
      <c r="L103" s="15" t="s">
        <v>12</v>
      </c>
      <c r="M103" s="15" t="s">
        <v>12</v>
      </c>
      <c r="N103" s="16" t="s">
        <v>12</v>
      </c>
      <c r="O103" s="16">
        <v>380455</v>
      </c>
      <c r="P103" s="16" t="s">
        <v>12</v>
      </c>
      <c r="Q103" s="14" t="s">
        <v>12</v>
      </c>
      <c r="R103" s="15">
        <v>1</v>
      </c>
      <c r="S103" s="11"/>
      <c r="T103" s="11"/>
      <c r="U103" s="11"/>
      <c r="V103" s="11"/>
      <c r="W103" s="11"/>
      <c r="X103" s="11"/>
      <c r="Y103" s="11"/>
      <c r="Z103" s="11"/>
      <c r="AA103" s="11"/>
      <c r="AC103" s="11"/>
      <c r="AD103" s="11"/>
    </row>
    <row r="104" spans="1:30" ht="13.5" customHeight="1" x14ac:dyDescent="0.25">
      <c r="A104" s="14" t="s">
        <v>5</v>
      </c>
      <c r="B104" s="14" t="s">
        <v>7</v>
      </c>
      <c r="C104" s="14">
        <v>2012</v>
      </c>
      <c r="D104" s="14">
        <v>1</v>
      </c>
      <c r="E104" s="14">
        <v>372280</v>
      </c>
      <c r="F104" s="14" t="s">
        <v>12</v>
      </c>
      <c r="G104" s="14">
        <v>12130</v>
      </c>
      <c r="H104" s="15" t="s">
        <v>12</v>
      </c>
      <c r="I104" s="15">
        <v>350</v>
      </c>
      <c r="J104" s="15" t="s">
        <v>12</v>
      </c>
      <c r="K104" s="15">
        <v>30</v>
      </c>
      <c r="L104" s="15" t="s">
        <v>12</v>
      </c>
      <c r="M104" s="15" t="s">
        <v>12</v>
      </c>
      <c r="N104" s="16" t="s">
        <v>12</v>
      </c>
      <c r="O104" s="16">
        <v>384835</v>
      </c>
      <c r="P104" s="16" t="s">
        <v>12</v>
      </c>
      <c r="Q104" s="14" t="s">
        <v>12</v>
      </c>
      <c r="R104" s="15">
        <v>1</v>
      </c>
      <c r="S104" s="11"/>
      <c r="T104" s="11"/>
      <c r="U104" s="11"/>
      <c r="V104" s="11"/>
      <c r="W104" s="11"/>
      <c r="X104" s="11"/>
      <c r="Y104" s="11"/>
      <c r="Z104" s="11"/>
      <c r="AA104" s="11"/>
      <c r="AC104" s="11"/>
      <c r="AD104" s="11"/>
    </row>
    <row r="105" spans="1:30" ht="13.5" customHeight="1" x14ac:dyDescent="0.25">
      <c r="A105" s="14" t="s">
        <v>5</v>
      </c>
      <c r="B105" s="14" t="s">
        <v>7</v>
      </c>
      <c r="C105" s="14">
        <v>2013</v>
      </c>
      <c r="D105" s="14">
        <v>1</v>
      </c>
      <c r="E105" s="14">
        <v>370625</v>
      </c>
      <c r="F105" s="14" t="s">
        <v>12</v>
      </c>
      <c r="G105" s="14">
        <v>12380</v>
      </c>
      <c r="H105" s="15" t="s">
        <v>12</v>
      </c>
      <c r="I105" s="15">
        <v>355</v>
      </c>
      <c r="J105" s="15" t="s">
        <v>12</v>
      </c>
      <c r="K105" s="15">
        <v>0</v>
      </c>
      <c r="L105" s="15" t="s">
        <v>12</v>
      </c>
      <c r="M105" s="15" t="s">
        <v>12</v>
      </c>
      <c r="N105" s="16" t="s">
        <v>12</v>
      </c>
      <c r="O105" s="16">
        <v>383395</v>
      </c>
      <c r="P105" s="16" t="s">
        <v>12</v>
      </c>
      <c r="Q105" s="14" t="s">
        <v>12</v>
      </c>
      <c r="R105" s="15">
        <v>1</v>
      </c>
      <c r="S105" s="11"/>
      <c r="T105" s="11"/>
      <c r="U105" s="11"/>
      <c r="V105" s="11"/>
      <c r="W105" s="11"/>
      <c r="X105" s="11"/>
      <c r="Y105" s="11"/>
      <c r="Z105" s="11"/>
      <c r="AA105" s="11"/>
      <c r="AC105" s="11"/>
      <c r="AD105" s="11"/>
    </row>
    <row r="106" spans="1:30" ht="13.5" customHeight="1" x14ac:dyDescent="0.25">
      <c r="A106" s="14" t="s">
        <v>5</v>
      </c>
      <c r="B106" s="14" t="s">
        <v>7</v>
      </c>
      <c r="C106" s="14">
        <v>2014</v>
      </c>
      <c r="D106" s="14">
        <v>1</v>
      </c>
      <c r="E106" s="14">
        <v>374575</v>
      </c>
      <c r="F106" s="14" t="s">
        <v>12</v>
      </c>
      <c r="G106" s="14">
        <v>12330</v>
      </c>
      <c r="H106" s="15" t="s">
        <v>12</v>
      </c>
      <c r="I106" s="15">
        <v>330</v>
      </c>
      <c r="J106" s="15" t="s">
        <v>12</v>
      </c>
      <c r="K106" s="15">
        <v>10</v>
      </c>
      <c r="L106" s="15" t="s">
        <v>12</v>
      </c>
      <c r="M106" s="15" t="s">
        <v>12</v>
      </c>
      <c r="N106" s="16" t="s">
        <v>12</v>
      </c>
      <c r="O106" s="16">
        <v>387305</v>
      </c>
      <c r="P106" s="16" t="s">
        <v>12</v>
      </c>
      <c r="Q106" s="14" t="s">
        <v>12</v>
      </c>
      <c r="R106" s="15">
        <v>1</v>
      </c>
      <c r="S106" s="11"/>
      <c r="T106" s="11"/>
      <c r="U106" s="11"/>
      <c r="V106" s="11"/>
      <c r="W106" s="11"/>
      <c r="X106" s="11"/>
      <c r="Y106" s="11"/>
      <c r="Z106" s="11"/>
      <c r="AA106" s="11"/>
      <c r="AC106" s="11"/>
      <c r="AD106" s="11"/>
    </row>
    <row r="107" spans="1:30" ht="13.5" customHeight="1" x14ac:dyDescent="0.25">
      <c r="A107" s="14" t="s">
        <v>5</v>
      </c>
      <c r="B107" s="14" t="s">
        <v>7</v>
      </c>
      <c r="C107" s="14">
        <v>2015</v>
      </c>
      <c r="D107" s="14">
        <v>1</v>
      </c>
      <c r="E107" s="14">
        <v>372820</v>
      </c>
      <c r="F107" s="14" t="s">
        <v>12</v>
      </c>
      <c r="G107" s="14">
        <v>12160</v>
      </c>
      <c r="H107" s="15" t="s">
        <v>12</v>
      </c>
      <c r="I107" s="15">
        <v>300</v>
      </c>
      <c r="J107" s="15" t="s">
        <v>12</v>
      </c>
      <c r="K107" s="15">
        <v>10</v>
      </c>
      <c r="L107" s="15" t="s">
        <v>12</v>
      </c>
      <c r="M107" s="15" t="s">
        <v>12</v>
      </c>
      <c r="N107" s="16" t="s">
        <v>12</v>
      </c>
      <c r="O107" s="16">
        <v>385505</v>
      </c>
      <c r="P107" s="16" t="s">
        <v>12</v>
      </c>
      <c r="Q107" s="14" t="s">
        <v>12</v>
      </c>
      <c r="R107" s="15">
        <v>1</v>
      </c>
      <c r="S107" s="11"/>
      <c r="T107" s="11"/>
      <c r="U107" s="11"/>
      <c r="V107" s="11"/>
      <c r="W107" s="11"/>
      <c r="X107" s="11"/>
      <c r="Y107" s="11"/>
      <c r="Z107" s="11"/>
      <c r="AA107" s="11"/>
      <c r="AC107" s="11"/>
      <c r="AD107" s="11"/>
    </row>
    <row r="108" spans="1:30" ht="13.5" customHeight="1" x14ac:dyDescent="0.25">
      <c r="A108" s="14" t="s">
        <v>5</v>
      </c>
      <c r="B108" s="14" t="s">
        <v>7</v>
      </c>
      <c r="C108" s="14">
        <v>2016</v>
      </c>
      <c r="D108" s="14">
        <v>1</v>
      </c>
      <c r="E108" s="14">
        <v>373930</v>
      </c>
      <c r="F108" s="14" t="s">
        <v>12</v>
      </c>
      <c r="G108" s="14">
        <v>11890</v>
      </c>
      <c r="H108" s="15" t="s">
        <v>12</v>
      </c>
      <c r="I108" s="15">
        <v>320</v>
      </c>
      <c r="J108" s="15" t="s">
        <v>12</v>
      </c>
      <c r="K108" s="15">
        <v>10</v>
      </c>
      <c r="L108" s="15" t="s">
        <v>12</v>
      </c>
      <c r="M108" s="15" t="s">
        <v>12</v>
      </c>
      <c r="N108" s="16" t="s">
        <v>12</v>
      </c>
      <c r="O108" s="16">
        <v>386165</v>
      </c>
      <c r="P108" s="16" t="s">
        <v>12</v>
      </c>
      <c r="Q108" s="14" t="s">
        <v>12</v>
      </c>
      <c r="R108" s="15">
        <v>1</v>
      </c>
      <c r="S108" s="11"/>
      <c r="T108" s="11"/>
      <c r="U108" s="11"/>
      <c r="V108" s="11"/>
      <c r="W108" s="11"/>
      <c r="X108" s="11"/>
      <c r="Y108" s="11"/>
      <c r="Z108" s="11"/>
      <c r="AA108" s="11"/>
      <c r="AC108" s="11"/>
      <c r="AD108" s="11"/>
    </row>
    <row r="109" spans="1:30" ht="13.5" customHeight="1" x14ac:dyDescent="0.25">
      <c r="A109" s="14" t="s">
        <v>5</v>
      </c>
      <c r="B109" s="14" t="s">
        <v>7</v>
      </c>
      <c r="C109" s="14">
        <v>2017</v>
      </c>
      <c r="D109" s="14">
        <v>1</v>
      </c>
      <c r="E109" s="14">
        <v>368540</v>
      </c>
      <c r="F109" s="14" t="s">
        <v>12</v>
      </c>
      <c r="G109" s="14">
        <v>11615</v>
      </c>
      <c r="H109" s="15" t="s">
        <v>12</v>
      </c>
      <c r="I109" s="15">
        <v>285</v>
      </c>
      <c r="J109" s="15" t="s">
        <v>12</v>
      </c>
      <c r="K109" s="15">
        <v>5</v>
      </c>
      <c r="L109" s="15" t="s">
        <v>12</v>
      </c>
      <c r="M109" s="15" t="s">
        <v>12</v>
      </c>
      <c r="N109" s="16" t="s">
        <v>12</v>
      </c>
      <c r="O109" s="16">
        <v>380465</v>
      </c>
      <c r="P109" s="16" t="s">
        <v>12</v>
      </c>
      <c r="Q109" s="14" t="s">
        <v>12</v>
      </c>
      <c r="R109" s="15">
        <v>1</v>
      </c>
      <c r="S109" s="11"/>
      <c r="T109" s="11"/>
      <c r="U109" s="11"/>
      <c r="V109" s="11"/>
      <c r="W109" s="11"/>
      <c r="X109" s="11"/>
      <c r="Y109" s="11"/>
      <c r="Z109" s="11"/>
      <c r="AA109" s="11"/>
      <c r="AC109" s="11"/>
      <c r="AD109" s="11"/>
    </row>
    <row r="110" spans="1:30" ht="13.5" customHeight="1" x14ac:dyDescent="0.25">
      <c r="A110" s="14" t="s">
        <v>5</v>
      </c>
      <c r="B110" s="14" t="s">
        <v>7</v>
      </c>
      <c r="C110" s="14">
        <v>2018</v>
      </c>
      <c r="D110" s="14">
        <v>1</v>
      </c>
      <c r="E110" s="14">
        <v>365320</v>
      </c>
      <c r="F110" s="14" t="s">
        <v>12</v>
      </c>
      <c r="G110" s="14">
        <v>11470</v>
      </c>
      <c r="H110" s="15" t="s">
        <v>12</v>
      </c>
      <c r="I110" s="15">
        <v>300</v>
      </c>
      <c r="J110" s="15" t="s">
        <v>12</v>
      </c>
      <c r="K110" s="15">
        <v>10</v>
      </c>
      <c r="L110" s="15" t="s">
        <v>12</v>
      </c>
      <c r="M110" s="15" t="s">
        <v>12</v>
      </c>
      <c r="N110" s="16" t="s">
        <v>12</v>
      </c>
      <c r="O110" s="16">
        <v>377110</v>
      </c>
      <c r="P110" s="16" t="s">
        <v>12</v>
      </c>
      <c r="Q110" s="14" t="s">
        <v>12</v>
      </c>
      <c r="R110" s="15">
        <v>1</v>
      </c>
      <c r="S110" s="11"/>
      <c r="T110" s="11"/>
      <c r="U110" s="11"/>
      <c r="V110" s="11"/>
      <c r="W110" s="11"/>
      <c r="X110" s="11"/>
      <c r="Y110" s="11"/>
      <c r="Z110" s="11"/>
      <c r="AA110" s="11"/>
      <c r="AC110" s="11"/>
      <c r="AD110" s="11"/>
    </row>
    <row r="111" spans="1:30" ht="13.5" customHeight="1" x14ac:dyDescent="0.25">
      <c r="A111" s="14" t="s">
        <v>5</v>
      </c>
      <c r="B111" s="14" t="s">
        <v>7</v>
      </c>
      <c r="C111" s="9">
        <v>2019</v>
      </c>
      <c r="D111" s="9">
        <v>1</v>
      </c>
      <c r="E111" s="9">
        <v>363470</v>
      </c>
      <c r="F111" s="14" t="s">
        <v>12</v>
      </c>
      <c r="G111" s="9">
        <v>11450</v>
      </c>
      <c r="H111" s="15" t="s">
        <v>12</v>
      </c>
      <c r="I111" s="9">
        <v>285</v>
      </c>
      <c r="J111" s="15" t="s">
        <v>12</v>
      </c>
      <c r="K111" s="9">
        <v>20</v>
      </c>
      <c r="L111" s="15" t="s">
        <v>12</v>
      </c>
      <c r="M111" s="15" t="s">
        <v>12</v>
      </c>
      <c r="N111" s="16" t="s">
        <v>12</v>
      </c>
      <c r="O111" s="9">
        <v>375230</v>
      </c>
      <c r="P111" s="16" t="s">
        <v>12</v>
      </c>
      <c r="Q111" s="14" t="s">
        <v>12</v>
      </c>
      <c r="R111" s="15">
        <v>1</v>
      </c>
      <c r="S111" s="11"/>
      <c r="T111" s="11"/>
      <c r="V111" s="11"/>
      <c r="X111" s="11"/>
      <c r="Y111" s="19"/>
      <c r="AA111" s="11"/>
      <c r="AC111" s="11"/>
    </row>
    <row r="114" spans="19:19" ht="13.5" customHeight="1" x14ac:dyDescent="0.25">
      <c r="S114" s="18"/>
    </row>
    <row r="115" spans="19:19" ht="13.5" customHeight="1" x14ac:dyDescent="0.25">
      <c r="S115" s="18"/>
    </row>
    <row r="116" spans="19:19" ht="13.5" customHeight="1" x14ac:dyDescent="0.25">
      <c r="S116" s="18"/>
    </row>
  </sheetData>
  <sortState ref="A2:P99">
    <sortCondition ref="C2:C9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baseColWidth="10" defaultRowHeight="13.2" x14ac:dyDescent="0.25"/>
  <cols>
    <col min="1" max="1" width="29.88671875" style="30" customWidth="1"/>
    <col min="2" max="2" width="75.109375" style="21" customWidth="1"/>
    <col min="3" max="16384" width="11.5546875" style="21"/>
  </cols>
  <sheetData>
    <row r="1" spans="1:2" x14ac:dyDescent="0.25">
      <c r="A1" s="21"/>
    </row>
    <row r="2" spans="1:2" x14ac:dyDescent="0.25">
      <c r="A2" s="21"/>
    </row>
    <row r="3" spans="1:2" x14ac:dyDescent="0.25">
      <c r="A3" s="21"/>
    </row>
    <row r="4" spans="1:2" x14ac:dyDescent="0.25">
      <c r="A4" s="21"/>
    </row>
    <row r="5" spans="1:2" x14ac:dyDescent="0.25">
      <c r="A5" s="21"/>
      <c r="B5" s="46" t="s">
        <v>100</v>
      </c>
    </row>
    <row r="6" spans="1:2" x14ac:dyDescent="0.25">
      <c r="A6" s="21"/>
    </row>
    <row r="7" spans="1:2" ht="15.6" x14ac:dyDescent="0.3">
      <c r="A7" s="22" t="s">
        <v>52</v>
      </c>
    </row>
    <row r="8" spans="1:2" ht="16.2" thickBot="1" x14ac:dyDescent="0.35">
      <c r="A8" s="22"/>
    </row>
    <row r="9" spans="1:2" ht="15.6" x14ac:dyDescent="0.25">
      <c r="A9" s="23" t="s">
        <v>53</v>
      </c>
      <c r="B9" s="24" t="s">
        <v>54</v>
      </c>
    </row>
    <row r="10" spans="1:2" x14ac:dyDescent="0.25">
      <c r="A10" s="25" t="s">
        <v>0</v>
      </c>
      <c r="B10" s="26" t="s">
        <v>55</v>
      </c>
    </row>
    <row r="11" spans="1:2" x14ac:dyDescent="0.25">
      <c r="A11" s="27" t="s">
        <v>1</v>
      </c>
      <c r="B11" s="26" t="s">
        <v>56</v>
      </c>
    </row>
    <row r="12" spans="1:2" x14ac:dyDescent="0.25">
      <c r="A12" s="25" t="s">
        <v>2</v>
      </c>
      <c r="B12" s="47" t="s">
        <v>57</v>
      </c>
    </row>
    <row r="13" spans="1:2" x14ac:dyDescent="0.25">
      <c r="A13" s="85" t="s">
        <v>9</v>
      </c>
      <c r="B13" s="47" t="s">
        <v>58</v>
      </c>
    </row>
    <row r="14" spans="1:2" x14ac:dyDescent="0.25">
      <c r="A14" s="85"/>
      <c r="B14" s="48" t="s">
        <v>59</v>
      </c>
    </row>
    <row r="15" spans="1:2" x14ac:dyDescent="0.25">
      <c r="A15" s="85"/>
      <c r="B15" s="48" t="s">
        <v>60</v>
      </c>
    </row>
    <row r="16" spans="1:2" x14ac:dyDescent="0.25">
      <c r="A16" s="85"/>
      <c r="B16" s="48" t="s">
        <v>61</v>
      </c>
    </row>
    <row r="17" spans="1:2" x14ac:dyDescent="0.25">
      <c r="A17" s="85"/>
      <c r="B17" s="49" t="s">
        <v>62</v>
      </c>
    </row>
    <row r="18" spans="1:2" x14ac:dyDescent="0.25">
      <c r="A18" s="25" t="s">
        <v>11</v>
      </c>
      <c r="B18" s="49" t="s">
        <v>63</v>
      </c>
    </row>
    <row r="19" spans="1:2" x14ac:dyDescent="0.25">
      <c r="A19" s="25" t="s">
        <v>16</v>
      </c>
      <c r="B19" s="26" t="s">
        <v>64</v>
      </c>
    </row>
    <row r="20" spans="1:2" x14ac:dyDescent="0.25">
      <c r="A20" s="25" t="s">
        <v>17</v>
      </c>
      <c r="B20" s="26" t="s">
        <v>65</v>
      </c>
    </row>
    <row r="21" spans="1:2" x14ac:dyDescent="0.25">
      <c r="A21" s="25" t="s">
        <v>18</v>
      </c>
      <c r="B21" s="26" t="s">
        <v>66</v>
      </c>
    </row>
    <row r="22" spans="1:2" x14ac:dyDescent="0.25">
      <c r="A22" s="25" t="s">
        <v>19</v>
      </c>
      <c r="B22" s="26" t="s">
        <v>67</v>
      </c>
    </row>
    <row r="23" spans="1:2" x14ac:dyDescent="0.25">
      <c r="A23" s="25" t="s">
        <v>20</v>
      </c>
      <c r="B23" s="26" t="s">
        <v>68</v>
      </c>
    </row>
    <row r="24" spans="1:2" x14ac:dyDescent="0.25">
      <c r="A24" s="25" t="s">
        <v>21</v>
      </c>
      <c r="B24" s="26" t="s">
        <v>69</v>
      </c>
    </row>
    <row r="25" spans="1:2" x14ac:dyDescent="0.25">
      <c r="A25" s="25" t="s">
        <v>22</v>
      </c>
      <c r="B25" s="26" t="s">
        <v>70</v>
      </c>
    </row>
    <row r="26" spans="1:2" x14ac:dyDescent="0.25">
      <c r="A26" s="25" t="s">
        <v>23</v>
      </c>
      <c r="B26" s="28" t="s">
        <v>71</v>
      </c>
    </row>
    <row r="27" spans="1:2" ht="13.8" customHeight="1" x14ac:dyDescent="0.25">
      <c r="A27" s="25" t="s">
        <v>4</v>
      </c>
      <c r="B27" s="26" t="s">
        <v>72</v>
      </c>
    </row>
    <row r="28" spans="1:2" x14ac:dyDescent="0.25">
      <c r="A28" s="25" t="s">
        <v>24</v>
      </c>
      <c r="B28" s="26" t="s">
        <v>73</v>
      </c>
    </row>
    <row r="29" spans="1:2" x14ac:dyDescent="0.25">
      <c r="A29" s="25" t="s">
        <v>6</v>
      </c>
      <c r="B29" s="28" t="s">
        <v>74</v>
      </c>
    </row>
    <row r="30" spans="1:2" x14ac:dyDescent="0.25">
      <c r="A30" s="25" t="s">
        <v>8</v>
      </c>
      <c r="B30" s="50" t="s">
        <v>75</v>
      </c>
    </row>
    <row r="31" spans="1:2" ht="39.6" x14ac:dyDescent="0.25">
      <c r="A31" s="86" t="s">
        <v>102</v>
      </c>
      <c r="B31" s="51" t="s">
        <v>103</v>
      </c>
    </row>
    <row r="32" spans="1:2" x14ac:dyDescent="0.25">
      <c r="A32" s="87"/>
      <c r="B32" s="48" t="s">
        <v>104</v>
      </c>
    </row>
    <row r="33" spans="1:2" ht="13.8" thickBot="1" x14ac:dyDescent="0.3">
      <c r="A33" s="88"/>
      <c r="B33" s="52" t="s">
        <v>105</v>
      </c>
    </row>
    <row r="34" spans="1:2" x14ac:dyDescent="0.25">
      <c r="A34" s="89" t="s">
        <v>76</v>
      </c>
      <c r="B34" s="89"/>
    </row>
    <row r="35" spans="1:2" x14ac:dyDescent="0.25">
      <c r="A35" s="89"/>
      <c r="B35" s="89"/>
    </row>
    <row r="36" spans="1:2" x14ac:dyDescent="0.25">
      <c r="A36" s="29" t="s">
        <v>77</v>
      </c>
      <c r="B36" s="29"/>
    </row>
  </sheetData>
  <mergeCells count="3">
    <mergeCell ref="A13:A17"/>
    <mergeCell ref="A31:A33"/>
    <mergeCell ref="A34:B35"/>
  </mergeCells>
  <hyperlinks>
    <hyperlink ref="B5"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95"/>
  <sheetViews>
    <sheetView zoomScaleNormal="100" workbookViewId="0"/>
  </sheetViews>
  <sheetFormatPr baseColWidth="10" defaultColWidth="11.44140625" defaultRowHeight="13.8" x14ac:dyDescent="0.25"/>
  <cols>
    <col min="1" max="16384" width="11.44140625" style="1"/>
  </cols>
  <sheetData>
    <row r="3" spans="1:21" x14ac:dyDescent="0.25">
      <c r="A3" s="20"/>
    </row>
    <row r="5" spans="1:21" x14ac:dyDescent="0.25">
      <c r="U5" s="46" t="s">
        <v>100</v>
      </c>
    </row>
    <row r="6" spans="1:21" ht="14.4" thickBot="1" x14ac:dyDescent="0.3"/>
    <row r="7" spans="1:21" ht="17.399999999999999" x14ac:dyDescent="0.3">
      <c r="A7" s="53" t="s">
        <v>27</v>
      </c>
      <c r="B7" s="54"/>
      <c r="C7" s="54"/>
      <c r="D7" s="54"/>
      <c r="E7" s="54"/>
      <c r="F7" s="54"/>
      <c r="G7" s="54"/>
      <c r="H7" s="54"/>
      <c r="I7" s="54"/>
      <c r="J7" s="54"/>
      <c r="K7" s="54"/>
      <c r="L7" s="54"/>
      <c r="M7" s="54"/>
      <c r="N7" s="54"/>
      <c r="O7" s="54"/>
      <c r="P7" s="54"/>
      <c r="Q7" s="54"/>
      <c r="R7" s="54"/>
      <c r="S7" s="54"/>
      <c r="T7" s="54"/>
      <c r="U7" s="55"/>
    </row>
    <row r="8" spans="1:21" x14ac:dyDescent="0.25">
      <c r="A8" s="56" t="s">
        <v>13</v>
      </c>
      <c r="B8" s="57"/>
      <c r="C8" s="58"/>
      <c r="D8" s="58"/>
      <c r="E8" s="58"/>
      <c r="F8" s="58"/>
      <c r="G8" s="58"/>
      <c r="H8" s="58"/>
      <c r="I8" s="58"/>
      <c r="J8" s="58"/>
      <c r="K8" s="58"/>
      <c r="L8" s="58"/>
      <c r="M8" s="58"/>
      <c r="N8" s="58"/>
      <c r="O8" s="58"/>
      <c r="P8" s="58"/>
      <c r="Q8" s="58"/>
      <c r="R8" s="58"/>
      <c r="S8" s="58"/>
      <c r="T8" s="58"/>
      <c r="U8" s="59"/>
    </row>
    <row r="9" spans="1:21" ht="14.4" x14ac:dyDescent="0.3">
      <c r="A9" s="60" t="s">
        <v>14</v>
      </c>
      <c r="B9" s="58"/>
      <c r="C9" s="58"/>
      <c r="D9" s="58"/>
      <c r="E9" s="58"/>
      <c r="F9" s="58"/>
      <c r="G9" s="58"/>
      <c r="H9" s="58"/>
      <c r="I9" s="58"/>
      <c r="J9" s="58"/>
      <c r="K9" s="58"/>
      <c r="L9" s="58"/>
      <c r="M9" s="58"/>
      <c r="N9" s="58"/>
      <c r="O9" s="58"/>
      <c r="P9" s="58"/>
      <c r="Q9" s="58"/>
      <c r="R9" s="58"/>
      <c r="S9" s="58"/>
      <c r="T9" s="58"/>
      <c r="U9" s="59"/>
    </row>
    <row r="10" spans="1:21" x14ac:dyDescent="0.25">
      <c r="A10" s="61"/>
      <c r="B10" s="58"/>
      <c r="C10" s="58"/>
      <c r="D10" s="58"/>
      <c r="E10" s="58"/>
      <c r="F10" s="58"/>
      <c r="G10" s="58"/>
      <c r="H10" s="58"/>
      <c r="I10" s="58"/>
      <c r="J10" s="58"/>
      <c r="K10" s="58"/>
      <c r="L10" s="58"/>
      <c r="M10" s="58"/>
      <c r="N10" s="58"/>
      <c r="O10" s="58"/>
      <c r="P10" s="58"/>
      <c r="Q10" s="58"/>
      <c r="R10" s="58"/>
      <c r="S10" s="58"/>
      <c r="T10" s="58"/>
      <c r="U10" s="59"/>
    </row>
    <row r="11" spans="1:21" x14ac:dyDescent="0.25">
      <c r="A11" s="56" t="s">
        <v>15</v>
      </c>
      <c r="B11" s="58"/>
      <c r="C11" s="58"/>
      <c r="D11" s="58"/>
      <c r="E11" s="58"/>
      <c r="F11" s="58"/>
      <c r="G11" s="58"/>
      <c r="H11" s="58"/>
      <c r="I11" s="58"/>
      <c r="J11" s="58"/>
      <c r="K11" s="58"/>
      <c r="L11" s="58"/>
      <c r="M11" s="58"/>
      <c r="N11" s="58"/>
      <c r="O11" s="58"/>
      <c r="P11" s="58"/>
      <c r="Q11" s="58"/>
      <c r="R11" s="58"/>
      <c r="S11" s="58"/>
      <c r="T11" s="58"/>
      <c r="U11" s="59"/>
    </row>
    <row r="12" spans="1:21" ht="12.75" customHeight="1" x14ac:dyDescent="0.25">
      <c r="A12" s="60" t="s">
        <v>31</v>
      </c>
      <c r="B12" s="62"/>
      <c r="C12" s="62"/>
      <c r="D12" s="62"/>
      <c r="E12" s="62"/>
      <c r="F12" s="62"/>
      <c r="G12" s="62"/>
      <c r="H12" s="62"/>
      <c r="I12" s="62"/>
      <c r="J12" s="62"/>
      <c r="K12" s="62"/>
      <c r="L12" s="62"/>
      <c r="M12" s="62"/>
      <c r="N12" s="62"/>
      <c r="O12" s="62"/>
      <c r="P12" s="62"/>
      <c r="Q12" s="62"/>
      <c r="R12" s="62"/>
      <c r="S12" s="62"/>
      <c r="T12" s="62"/>
      <c r="U12" s="63"/>
    </row>
    <row r="13" spans="1:21" ht="12.75" customHeight="1" x14ac:dyDescent="0.25">
      <c r="A13" s="60" t="s">
        <v>25</v>
      </c>
      <c r="B13" s="62"/>
      <c r="C13" s="62"/>
      <c r="D13" s="62"/>
      <c r="E13" s="62"/>
      <c r="F13" s="62"/>
      <c r="G13" s="62"/>
      <c r="H13" s="62"/>
      <c r="I13" s="62"/>
      <c r="J13" s="62"/>
      <c r="K13" s="62"/>
      <c r="L13" s="62"/>
      <c r="M13" s="62"/>
      <c r="N13" s="62"/>
      <c r="O13" s="62"/>
      <c r="P13" s="62"/>
      <c r="Q13" s="62"/>
      <c r="R13" s="62"/>
      <c r="S13" s="62"/>
      <c r="T13" s="62"/>
      <c r="U13" s="63"/>
    </row>
    <row r="14" spans="1:21" ht="12.75" customHeight="1" x14ac:dyDescent="0.25">
      <c r="A14" s="60" t="s">
        <v>26</v>
      </c>
      <c r="B14" s="62"/>
      <c r="C14" s="62"/>
      <c r="D14" s="62"/>
      <c r="E14" s="62"/>
      <c r="F14" s="62"/>
      <c r="G14" s="62"/>
      <c r="H14" s="62"/>
      <c r="I14" s="62"/>
      <c r="J14" s="62"/>
      <c r="K14" s="62"/>
      <c r="L14" s="62"/>
      <c r="M14" s="62"/>
      <c r="N14" s="62"/>
      <c r="O14" s="62"/>
      <c r="P14" s="62"/>
      <c r="Q14" s="62"/>
      <c r="R14" s="62"/>
      <c r="S14" s="62"/>
      <c r="T14" s="62"/>
      <c r="U14" s="63"/>
    </row>
    <row r="15" spans="1:21" ht="12.75" customHeight="1" x14ac:dyDescent="0.25">
      <c r="A15" s="60" t="s">
        <v>51</v>
      </c>
      <c r="B15" s="62"/>
      <c r="C15" s="62"/>
      <c r="D15" s="62"/>
      <c r="E15" s="62"/>
      <c r="F15" s="62"/>
      <c r="G15" s="62"/>
      <c r="H15" s="62"/>
      <c r="I15" s="62"/>
      <c r="J15" s="62"/>
      <c r="K15" s="62"/>
      <c r="L15" s="62"/>
      <c r="M15" s="62"/>
      <c r="N15" s="62"/>
      <c r="O15" s="62"/>
      <c r="P15" s="62"/>
      <c r="Q15" s="62"/>
      <c r="R15" s="62"/>
      <c r="S15" s="62"/>
      <c r="T15" s="62"/>
      <c r="U15" s="63"/>
    </row>
    <row r="16" spans="1:21" ht="14.4" thickBot="1" x14ac:dyDescent="0.3">
      <c r="A16" s="64"/>
      <c r="B16" s="65"/>
      <c r="C16" s="65"/>
      <c r="D16" s="65"/>
      <c r="E16" s="65"/>
      <c r="F16" s="65"/>
      <c r="G16" s="65"/>
      <c r="H16" s="65"/>
      <c r="I16" s="65"/>
      <c r="J16" s="65"/>
      <c r="K16" s="65"/>
      <c r="L16" s="65"/>
      <c r="M16" s="65"/>
      <c r="N16" s="65"/>
      <c r="O16" s="65"/>
      <c r="P16" s="65"/>
      <c r="Q16" s="65"/>
      <c r="R16" s="65"/>
      <c r="S16" s="65"/>
      <c r="T16" s="65"/>
      <c r="U16" s="66"/>
    </row>
    <row r="17" spans="1:21" x14ac:dyDescent="0.25">
      <c r="A17" s="2"/>
      <c r="B17" s="3"/>
      <c r="C17" s="3"/>
      <c r="D17" s="3"/>
      <c r="E17" s="3"/>
      <c r="F17" s="3"/>
      <c r="G17" s="3"/>
      <c r="H17" s="3"/>
      <c r="I17" s="3"/>
      <c r="J17" s="3"/>
      <c r="K17" s="3"/>
      <c r="L17" s="3"/>
      <c r="M17" s="3"/>
      <c r="N17" s="3"/>
      <c r="O17" s="3"/>
      <c r="P17" s="3"/>
      <c r="Q17" s="3"/>
      <c r="R17" s="3"/>
      <c r="S17" s="3"/>
      <c r="T17" s="3"/>
      <c r="U17" s="3"/>
    </row>
    <row r="18" spans="1:21" ht="14.4" thickBot="1" x14ac:dyDescent="0.3">
      <c r="A18" s="2"/>
      <c r="B18" s="3"/>
      <c r="C18" s="3"/>
      <c r="D18" s="3"/>
      <c r="E18" s="3"/>
      <c r="F18" s="3"/>
      <c r="G18" s="3"/>
      <c r="H18" s="3"/>
      <c r="I18" s="3"/>
      <c r="J18" s="3"/>
      <c r="K18" s="3"/>
      <c r="L18" s="3"/>
      <c r="M18" s="3"/>
      <c r="N18" s="3"/>
      <c r="O18" s="3"/>
      <c r="P18" s="3"/>
      <c r="Q18" s="3"/>
      <c r="R18" s="3"/>
      <c r="S18" s="3"/>
      <c r="T18" s="3"/>
      <c r="U18" s="3"/>
    </row>
    <row r="19" spans="1:21" ht="17.399999999999999" x14ac:dyDescent="0.3">
      <c r="A19" s="53" t="s">
        <v>44</v>
      </c>
      <c r="B19" s="67"/>
      <c r="C19" s="67"/>
      <c r="D19" s="67"/>
      <c r="E19" s="67"/>
      <c r="F19" s="67"/>
      <c r="G19" s="67"/>
      <c r="H19" s="67"/>
      <c r="I19" s="67"/>
      <c r="J19" s="67"/>
      <c r="K19" s="67"/>
      <c r="L19" s="67"/>
      <c r="M19" s="67"/>
      <c r="N19" s="67"/>
      <c r="O19" s="67"/>
      <c r="P19" s="67"/>
      <c r="Q19" s="67"/>
      <c r="R19" s="67"/>
      <c r="S19" s="67"/>
      <c r="T19" s="67"/>
      <c r="U19" s="68"/>
    </row>
    <row r="20" spans="1:21" x14ac:dyDescent="0.25">
      <c r="A20" s="56" t="s">
        <v>13</v>
      </c>
      <c r="B20" s="69"/>
      <c r="C20" s="69"/>
      <c r="D20" s="69"/>
      <c r="E20" s="69"/>
      <c r="F20" s="69"/>
      <c r="G20" s="69"/>
      <c r="H20" s="69"/>
      <c r="I20" s="69"/>
      <c r="J20" s="69"/>
      <c r="K20" s="69"/>
      <c r="L20" s="69"/>
      <c r="M20" s="69"/>
      <c r="N20" s="69"/>
      <c r="O20" s="69"/>
      <c r="P20" s="69"/>
      <c r="Q20" s="69"/>
      <c r="R20" s="69"/>
      <c r="S20" s="69"/>
      <c r="T20" s="69"/>
      <c r="U20" s="70"/>
    </row>
    <row r="21" spans="1:21" x14ac:dyDescent="0.25">
      <c r="A21" s="71" t="s">
        <v>33</v>
      </c>
      <c r="B21" s="69"/>
      <c r="C21" s="69"/>
      <c r="D21" s="69"/>
      <c r="E21" s="69"/>
      <c r="F21" s="69"/>
      <c r="G21" s="69"/>
      <c r="H21" s="69"/>
      <c r="I21" s="69"/>
      <c r="J21" s="69"/>
      <c r="K21" s="72"/>
      <c r="L21" s="72"/>
      <c r="M21" s="72"/>
      <c r="N21" s="72"/>
      <c r="O21" s="72"/>
      <c r="P21" s="72"/>
      <c r="Q21" s="72"/>
      <c r="R21" s="69"/>
      <c r="S21" s="69"/>
      <c r="T21" s="69"/>
      <c r="U21" s="70"/>
    </row>
    <row r="22" spans="1:21" x14ac:dyDescent="0.25">
      <c r="A22" s="73" t="s">
        <v>34</v>
      </c>
      <c r="B22" s="69"/>
      <c r="C22" s="69"/>
      <c r="D22" s="69"/>
      <c r="E22" s="69"/>
      <c r="F22" s="69"/>
      <c r="G22" s="69"/>
      <c r="H22" s="69"/>
      <c r="I22" s="69"/>
      <c r="J22" s="69"/>
      <c r="K22" s="74"/>
      <c r="L22" s="72"/>
      <c r="M22" s="72"/>
      <c r="N22" s="72"/>
      <c r="O22" s="72"/>
      <c r="P22" s="72"/>
      <c r="Q22" s="72"/>
      <c r="R22" s="69"/>
      <c r="S22" s="69"/>
      <c r="T22" s="69"/>
      <c r="U22" s="70"/>
    </row>
    <row r="23" spans="1:21" x14ac:dyDescent="0.25">
      <c r="A23" s="75" t="s">
        <v>35</v>
      </c>
      <c r="B23" s="69"/>
      <c r="C23" s="69"/>
      <c r="D23" s="69"/>
      <c r="E23" s="69"/>
      <c r="F23" s="69"/>
      <c r="G23" s="69"/>
      <c r="H23" s="69"/>
      <c r="I23" s="69"/>
      <c r="J23" s="69"/>
      <c r="K23" s="76"/>
      <c r="L23" s="72"/>
      <c r="M23" s="72"/>
      <c r="N23" s="72"/>
      <c r="O23" s="72"/>
      <c r="P23" s="72"/>
      <c r="Q23" s="72"/>
      <c r="R23" s="69"/>
      <c r="S23" s="69"/>
      <c r="T23" s="69"/>
      <c r="U23" s="70"/>
    </row>
    <row r="24" spans="1:21" x14ac:dyDescent="0.25">
      <c r="A24" s="75"/>
      <c r="B24" s="69"/>
      <c r="C24" s="69"/>
      <c r="D24" s="69"/>
      <c r="E24" s="69"/>
      <c r="F24" s="69"/>
      <c r="G24" s="69"/>
      <c r="H24" s="69"/>
      <c r="I24" s="69"/>
      <c r="J24" s="69"/>
      <c r="K24" s="76"/>
      <c r="L24" s="72"/>
      <c r="M24" s="72"/>
      <c r="N24" s="72"/>
      <c r="O24" s="72"/>
      <c r="P24" s="72"/>
      <c r="Q24" s="72"/>
      <c r="R24" s="69"/>
      <c r="S24" s="69"/>
      <c r="T24" s="69"/>
      <c r="U24" s="70"/>
    </row>
    <row r="25" spans="1:21" x14ac:dyDescent="0.25">
      <c r="A25" s="75"/>
      <c r="B25" s="77" t="s">
        <v>36</v>
      </c>
      <c r="C25" s="69"/>
      <c r="D25" s="69"/>
      <c r="E25" s="69"/>
      <c r="F25" s="69"/>
      <c r="G25" s="69"/>
      <c r="H25" s="69"/>
      <c r="I25" s="69"/>
      <c r="J25" s="69"/>
      <c r="K25" s="76"/>
      <c r="L25" s="72"/>
      <c r="M25" s="72"/>
      <c r="N25" s="72"/>
      <c r="O25" s="72"/>
      <c r="P25" s="72"/>
      <c r="Q25" s="72"/>
      <c r="R25" s="69"/>
      <c r="S25" s="69"/>
      <c r="T25" s="69"/>
      <c r="U25" s="70"/>
    </row>
    <row r="26" spans="1:21" ht="14.4" x14ac:dyDescent="0.25">
      <c r="A26" s="75"/>
      <c r="B26" s="78" t="s">
        <v>43</v>
      </c>
      <c r="C26" s="69"/>
      <c r="D26" s="69"/>
      <c r="E26" s="69"/>
      <c r="F26" s="69"/>
      <c r="G26" s="69"/>
      <c r="H26" s="69"/>
      <c r="I26" s="69"/>
      <c r="J26" s="69"/>
      <c r="K26" s="69"/>
      <c r="L26" s="69"/>
      <c r="M26" s="69"/>
      <c r="N26" s="69"/>
      <c r="O26" s="69"/>
      <c r="P26" s="69"/>
      <c r="Q26" s="69"/>
      <c r="R26" s="69"/>
      <c r="S26" s="69"/>
      <c r="T26" s="69"/>
      <c r="U26" s="70"/>
    </row>
    <row r="27" spans="1:21" ht="14.4" x14ac:dyDescent="0.25">
      <c r="A27" s="75"/>
      <c r="B27" s="78" t="s">
        <v>42</v>
      </c>
      <c r="C27" s="69"/>
      <c r="D27" s="69"/>
      <c r="E27" s="69"/>
      <c r="F27" s="69"/>
      <c r="G27" s="69"/>
      <c r="H27" s="69"/>
      <c r="I27" s="69"/>
      <c r="J27" s="69"/>
      <c r="K27" s="69"/>
      <c r="L27" s="69"/>
      <c r="M27" s="69"/>
      <c r="N27" s="69"/>
      <c r="O27" s="69"/>
      <c r="P27" s="69"/>
      <c r="Q27" s="69"/>
      <c r="R27" s="69"/>
      <c r="S27" s="69"/>
      <c r="T27" s="69"/>
      <c r="U27" s="70"/>
    </row>
    <row r="28" spans="1:21" ht="14.4" x14ac:dyDescent="0.25">
      <c r="A28" s="75"/>
      <c r="B28" s="78" t="s">
        <v>41</v>
      </c>
      <c r="C28" s="69"/>
      <c r="D28" s="69"/>
      <c r="E28" s="69"/>
      <c r="F28" s="69"/>
      <c r="G28" s="69"/>
      <c r="H28" s="69"/>
      <c r="I28" s="69"/>
      <c r="J28" s="69"/>
      <c r="K28" s="69"/>
      <c r="L28" s="69"/>
      <c r="M28" s="69"/>
      <c r="N28" s="69"/>
      <c r="O28" s="69"/>
      <c r="P28" s="69"/>
      <c r="Q28" s="69"/>
      <c r="R28" s="69"/>
      <c r="S28" s="69"/>
      <c r="T28" s="69"/>
      <c r="U28" s="70"/>
    </row>
    <row r="29" spans="1:21" ht="14.4" x14ac:dyDescent="0.25">
      <c r="A29" s="75"/>
      <c r="B29" s="77" t="s">
        <v>37</v>
      </c>
      <c r="C29" s="69"/>
      <c r="D29" s="69"/>
      <c r="E29" s="69"/>
      <c r="F29" s="69"/>
      <c r="G29" s="69"/>
      <c r="H29" s="69"/>
      <c r="I29" s="69"/>
      <c r="J29" s="69"/>
      <c r="K29" s="69"/>
      <c r="L29" s="69"/>
      <c r="M29" s="69"/>
      <c r="N29" s="69"/>
      <c r="O29" s="69"/>
      <c r="P29" s="69"/>
      <c r="Q29" s="69"/>
      <c r="R29" s="69"/>
      <c r="S29" s="69"/>
      <c r="T29" s="69"/>
      <c r="U29" s="70"/>
    </row>
    <row r="30" spans="1:21" ht="14.4" x14ac:dyDescent="0.25">
      <c r="A30" s="75"/>
      <c r="B30" s="78" t="s">
        <v>38</v>
      </c>
      <c r="C30" s="69"/>
      <c r="D30" s="69"/>
      <c r="E30" s="69"/>
      <c r="F30" s="69"/>
      <c r="G30" s="69"/>
      <c r="H30" s="69"/>
      <c r="I30" s="69"/>
      <c r="J30" s="69"/>
      <c r="K30" s="69"/>
      <c r="L30" s="69"/>
      <c r="M30" s="69"/>
      <c r="N30" s="69"/>
      <c r="O30" s="69"/>
      <c r="P30" s="69"/>
      <c r="Q30" s="69"/>
      <c r="R30" s="69"/>
      <c r="S30" s="69"/>
      <c r="T30" s="69"/>
      <c r="U30" s="70"/>
    </row>
    <row r="31" spans="1:21" ht="14.4" x14ac:dyDescent="0.25">
      <c r="A31" s="75"/>
      <c r="B31" s="78" t="s">
        <v>39</v>
      </c>
      <c r="C31" s="69"/>
      <c r="D31" s="69"/>
      <c r="E31" s="69"/>
      <c r="F31" s="69"/>
      <c r="G31" s="69"/>
      <c r="H31" s="69"/>
      <c r="I31" s="69"/>
      <c r="J31" s="69"/>
      <c r="K31" s="69"/>
      <c r="L31" s="69"/>
      <c r="M31" s="69"/>
      <c r="N31" s="69"/>
      <c r="O31" s="69"/>
      <c r="P31" s="69"/>
      <c r="Q31" s="69"/>
      <c r="R31" s="69"/>
      <c r="S31" s="69"/>
      <c r="T31" s="69"/>
      <c r="U31" s="70"/>
    </row>
    <row r="32" spans="1:21" ht="14.4" x14ac:dyDescent="0.25">
      <c r="A32" s="71"/>
      <c r="B32" s="77" t="s">
        <v>45</v>
      </c>
      <c r="C32" s="69"/>
      <c r="D32" s="69"/>
      <c r="E32" s="69"/>
      <c r="F32" s="69"/>
      <c r="G32" s="69"/>
      <c r="H32" s="69"/>
      <c r="I32" s="69"/>
      <c r="J32" s="69"/>
      <c r="K32" s="69"/>
      <c r="L32" s="69"/>
      <c r="M32" s="69"/>
      <c r="N32" s="69"/>
      <c r="O32" s="69"/>
      <c r="P32" s="69"/>
      <c r="Q32" s="69"/>
      <c r="R32" s="69"/>
      <c r="S32" s="69"/>
      <c r="T32" s="69"/>
      <c r="U32" s="70"/>
    </row>
    <row r="33" spans="1:21" ht="14.4" x14ac:dyDescent="0.25">
      <c r="A33" s="71"/>
      <c r="B33" s="78" t="s">
        <v>46</v>
      </c>
      <c r="C33" s="69"/>
      <c r="D33" s="69"/>
      <c r="E33" s="69"/>
      <c r="F33" s="69"/>
      <c r="G33" s="69"/>
      <c r="H33" s="69"/>
      <c r="I33" s="69"/>
      <c r="J33" s="69"/>
      <c r="K33" s="69"/>
      <c r="L33" s="69"/>
      <c r="M33" s="69"/>
      <c r="N33" s="69"/>
      <c r="O33" s="69"/>
      <c r="P33" s="69"/>
      <c r="Q33" s="69"/>
      <c r="R33" s="69"/>
      <c r="S33" s="69"/>
      <c r="T33" s="69"/>
      <c r="U33" s="70"/>
    </row>
    <row r="34" spans="1:21" ht="14.4" x14ac:dyDescent="0.25">
      <c r="A34" s="71"/>
      <c r="B34" s="78" t="s">
        <v>47</v>
      </c>
      <c r="C34" s="69"/>
      <c r="D34" s="69"/>
      <c r="E34" s="69"/>
      <c r="F34" s="69"/>
      <c r="G34" s="69"/>
      <c r="H34" s="69"/>
      <c r="I34" s="69"/>
      <c r="J34" s="69"/>
      <c r="K34" s="69"/>
      <c r="L34" s="69"/>
      <c r="M34" s="69"/>
      <c r="N34" s="69"/>
      <c r="O34" s="69"/>
      <c r="P34" s="69"/>
      <c r="Q34" s="69"/>
      <c r="R34" s="69"/>
      <c r="S34" s="69"/>
      <c r="T34" s="69"/>
      <c r="U34" s="70"/>
    </row>
    <row r="35" spans="1:21" ht="14.4" x14ac:dyDescent="0.25">
      <c r="A35" s="71"/>
      <c r="B35" s="78" t="s">
        <v>48</v>
      </c>
      <c r="C35" s="69"/>
      <c r="D35" s="69"/>
      <c r="E35" s="69"/>
      <c r="F35" s="69"/>
      <c r="G35" s="69"/>
      <c r="H35" s="69"/>
      <c r="I35" s="69"/>
      <c r="J35" s="69"/>
      <c r="K35" s="69"/>
      <c r="L35" s="69"/>
      <c r="M35" s="69"/>
      <c r="N35" s="69"/>
      <c r="O35" s="69"/>
      <c r="P35" s="69"/>
      <c r="Q35" s="69"/>
      <c r="R35" s="69"/>
      <c r="S35" s="69"/>
      <c r="T35" s="69"/>
      <c r="U35" s="70"/>
    </row>
    <row r="36" spans="1:21" ht="14.4" x14ac:dyDescent="0.3">
      <c r="A36" s="79"/>
      <c r="B36" s="69"/>
      <c r="C36" s="69"/>
      <c r="D36" s="69"/>
      <c r="E36" s="69"/>
      <c r="F36" s="69"/>
      <c r="G36" s="69"/>
      <c r="H36" s="69"/>
      <c r="I36" s="69"/>
      <c r="J36" s="69"/>
      <c r="K36" s="69"/>
      <c r="L36" s="69"/>
      <c r="M36" s="69"/>
      <c r="N36" s="69"/>
      <c r="O36" s="69"/>
      <c r="P36" s="69"/>
      <c r="Q36" s="69"/>
      <c r="R36" s="69"/>
      <c r="S36" s="69"/>
      <c r="T36" s="69"/>
      <c r="U36" s="70"/>
    </row>
    <row r="37" spans="1:21" x14ac:dyDescent="0.25">
      <c r="A37" s="56" t="s">
        <v>106</v>
      </c>
      <c r="B37" s="69"/>
      <c r="C37" s="69"/>
      <c r="D37" s="69"/>
      <c r="E37" s="69"/>
      <c r="F37" s="69"/>
      <c r="G37" s="69"/>
      <c r="H37" s="69"/>
      <c r="I37" s="69"/>
      <c r="J37" s="69"/>
      <c r="K37" s="69"/>
      <c r="L37" s="69"/>
      <c r="M37" s="69"/>
      <c r="N37" s="69"/>
      <c r="O37" s="69"/>
      <c r="P37" s="69"/>
      <c r="Q37" s="69"/>
      <c r="R37" s="69"/>
      <c r="S37" s="69"/>
      <c r="T37" s="69"/>
      <c r="U37" s="70"/>
    </row>
    <row r="38" spans="1:21" x14ac:dyDescent="0.25">
      <c r="A38" s="99" t="s">
        <v>50</v>
      </c>
      <c r="B38" s="100"/>
      <c r="C38" s="100"/>
      <c r="D38" s="100"/>
      <c r="E38" s="100"/>
      <c r="F38" s="100"/>
      <c r="G38" s="100"/>
      <c r="H38" s="100"/>
      <c r="I38" s="100"/>
      <c r="J38" s="100"/>
      <c r="K38" s="100"/>
      <c r="L38" s="100"/>
      <c r="M38" s="100"/>
      <c r="N38" s="100"/>
      <c r="O38" s="100"/>
      <c r="P38" s="100"/>
      <c r="Q38" s="100"/>
      <c r="R38" s="100"/>
      <c r="S38" s="100"/>
      <c r="T38" s="100"/>
      <c r="U38" s="101"/>
    </row>
    <row r="39" spans="1:21" x14ac:dyDescent="0.25">
      <c r="A39" s="102"/>
      <c r="B39" s="100"/>
      <c r="C39" s="100"/>
      <c r="D39" s="100"/>
      <c r="E39" s="100"/>
      <c r="F39" s="100"/>
      <c r="G39" s="100"/>
      <c r="H39" s="100"/>
      <c r="I39" s="100"/>
      <c r="J39" s="100"/>
      <c r="K39" s="100"/>
      <c r="L39" s="100"/>
      <c r="M39" s="100"/>
      <c r="N39" s="100"/>
      <c r="O39" s="100"/>
      <c r="P39" s="100"/>
      <c r="Q39" s="100"/>
      <c r="R39" s="100"/>
      <c r="S39" s="100"/>
      <c r="T39" s="100"/>
      <c r="U39" s="101"/>
    </row>
    <row r="40" spans="1:21" x14ac:dyDescent="0.25">
      <c r="A40" s="102"/>
      <c r="B40" s="100"/>
      <c r="C40" s="100"/>
      <c r="D40" s="100"/>
      <c r="E40" s="100"/>
      <c r="F40" s="100"/>
      <c r="G40" s="100"/>
      <c r="H40" s="100"/>
      <c r="I40" s="100"/>
      <c r="J40" s="100"/>
      <c r="K40" s="100"/>
      <c r="L40" s="100"/>
      <c r="M40" s="100"/>
      <c r="N40" s="100"/>
      <c r="O40" s="100"/>
      <c r="P40" s="100"/>
      <c r="Q40" s="100"/>
      <c r="R40" s="100"/>
      <c r="S40" s="100"/>
      <c r="T40" s="100"/>
      <c r="U40" s="101"/>
    </row>
    <row r="41" spans="1:21" x14ac:dyDescent="0.25">
      <c r="A41" s="102"/>
      <c r="B41" s="100"/>
      <c r="C41" s="100"/>
      <c r="D41" s="100"/>
      <c r="E41" s="100"/>
      <c r="F41" s="100"/>
      <c r="G41" s="100"/>
      <c r="H41" s="100"/>
      <c r="I41" s="100"/>
      <c r="J41" s="100"/>
      <c r="K41" s="100"/>
      <c r="L41" s="100"/>
      <c r="M41" s="100"/>
      <c r="N41" s="100"/>
      <c r="O41" s="100"/>
      <c r="P41" s="100"/>
      <c r="Q41" s="100"/>
      <c r="R41" s="100"/>
      <c r="S41" s="100"/>
      <c r="T41" s="100"/>
      <c r="U41" s="101"/>
    </row>
    <row r="42" spans="1:21" x14ac:dyDescent="0.25">
      <c r="A42" s="102"/>
      <c r="B42" s="100"/>
      <c r="C42" s="100"/>
      <c r="D42" s="100"/>
      <c r="E42" s="100"/>
      <c r="F42" s="100"/>
      <c r="G42" s="100"/>
      <c r="H42" s="100"/>
      <c r="I42" s="100"/>
      <c r="J42" s="100"/>
      <c r="K42" s="100"/>
      <c r="L42" s="100"/>
      <c r="M42" s="100"/>
      <c r="N42" s="100"/>
      <c r="O42" s="100"/>
      <c r="P42" s="100"/>
      <c r="Q42" s="100"/>
      <c r="R42" s="100"/>
      <c r="S42" s="100"/>
      <c r="T42" s="100"/>
      <c r="U42" s="101"/>
    </row>
    <row r="43" spans="1:21" ht="13.8" customHeight="1" x14ac:dyDescent="0.25">
      <c r="A43" s="102" t="s">
        <v>107</v>
      </c>
      <c r="B43" s="100"/>
      <c r="C43" s="100"/>
      <c r="D43" s="100"/>
      <c r="E43" s="100"/>
      <c r="F43" s="100"/>
      <c r="G43" s="100"/>
      <c r="H43" s="100"/>
      <c r="I43" s="100"/>
      <c r="J43" s="100"/>
      <c r="K43" s="100"/>
      <c r="L43" s="100"/>
      <c r="M43" s="100"/>
      <c r="N43" s="100"/>
      <c r="O43" s="100"/>
      <c r="P43" s="100"/>
      <c r="Q43" s="100"/>
      <c r="R43" s="100"/>
      <c r="S43" s="100"/>
      <c r="T43" s="100"/>
      <c r="U43" s="101"/>
    </row>
    <row r="44" spans="1:21" x14ac:dyDescent="0.25">
      <c r="A44" s="102"/>
      <c r="B44" s="100"/>
      <c r="C44" s="100"/>
      <c r="D44" s="100"/>
      <c r="E44" s="100"/>
      <c r="F44" s="100"/>
      <c r="G44" s="100"/>
      <c r="H44" s="100"/>
      <c r="I44" s="100"/>
      <c r="J44" s="100"/>
      <c r="K44" s="100"/>
      <c r="L44" s="100"/>
      <c r="M44" s="100"/>
      <c r="N44" s="100"/>
      <c r="O44" s="100"/>
      <c r="P44" s="100"/>
      <c r="Q44" s="100"/>
      <c r="R44" s="100"/>
      <c r="S44" s="100"/>
      <c r="T44" s="100"/>
      <c r="U44" s="101"/>
    </row>
    <row r="45" spans="1:21" x14ac:dyDescent="0.25">
      <c r="A45" s="102"/>
      <c r="B45" s="100"/>
      <c r="C45" s="100"/>
      <c r="D45" s="100"/>
      <c r="E45" s="100"/>
      <c r="F45" s="100"/>
      <c r="G45" s="100"/>
      <c r="H45" s="100"/>
      <c r="I45" s="100"/>
      <c r="J45" s="100"/>
      <c r="K45" s="100"/>
      <c r="L45" s="100"/>
      <c r="M45" s="100"/>
      <c r="N45" s="100"/>
      <c r="O45" s="100"/>
      <c r="P45" s="100"/>
      <c r="Q45" s="100"/>
      <c r="R45" s="100"/>
      <c r="S45" s="100"/>
      <c r="T45" s="100"/>
      <c r="U45" s="101"/>
    </row>
    <row r="46" spans="1:21" x14ac:dyDescent="0.25">
      <c r="A46" s="102"/>
      <c r="B46" s="100"/>
      <c r="C46" s="100"/>
      <c r="D46" s="100"/>
      <c r="E46" s="100"/>
      <c r="F46" s="100"/>
      <c r="G46" s="100"/>
      <c r="H46" s="100"/>
      <c r="I46" s="100"/>
      <c r="J46" s="100"/>
      <c r="K46" s="100"/>
      <c r="L46" s="100"/>
      <c r="M46" s="100"/>
      <c r="N46" s="100"/>
      <c r="O46" s="100"/>
      <c r="P46" s="100"/>
      <c r="Q46" s="100"/>
      <c r="R46" s="100"/>
      <c r="S46" s="100"/>
      <c r="T46" s="100"/>
      <c r="U46" s="101"/>
    </row>
    <row r="47" spans="1:21" x14ac:dyDescent="0.25">
      <c r="A47" s="102"/>
      <c r="B47" s="100"/>
      <c r="C47" s="100"/>
      <c r="D47" s="100"/>
      <c r="E47" s="100"/>
      <c r="F47" s="100"/>
      <c r="G47" s="100"/>
      <c r="H47" s="100"/>
      <c r="I47" s="100"/>
      <c r="J47" s="100"/>
      <c r="K47" s="100"/>
      <c r="L47" s="100"/>
      <c r="M47" s="100"/>
      <c r="N47" s="100"/>
      <c r="O47" s="100"/>
      <c r="P47" s="100"/>
      <c r="Q47" s="100"/>
      <c r="R47" s="100"/>
      <c r="S47" s="100"/>
      <c r="T47" s="100"/>
      <c r="U47" s="101"/>
    </row>
    <row r="48" spans="1:21" x14ac:dyDescent="0.25">
      <c r="A48" s="90" t="s">
        <v>40</v>
      </c>
      <c r="B48" s="91"/>
      <c r="C48" s="91"/>
      <c r="D48" s="91"/>
      <c r="E48" s="91"/>
      <c r="F48" s="91"/>
      <c r="G48" s="91"/>
      <c r="H48" s="91"/>
      <c r="I48" s="91"/>
      <c r="J48" s="91"/>
      <c r="K48" s="91"/>
      <c r="L48" s="91"/>
      <c r="M48" s="91"/>
      <c r="N48" s="91"/>
      <c r="O48" s="91"/>
      <c r="P48" s="91"/>
      <c r="Q48" s="91"/>
      <c r="R48" s="91"/>
      <c r="S48" s="91"/>
      <c r="T48" s="91"/>
      <c r="U48" s="92"/>
    </row>
    <row r="49" spans="1:21" x14ac:dyDescent="0.25">
      <c r="A49" s="90"/>
      <c r="B49" s="91"/>
      <c r="C49" s="91"/>
      <c r="D49" s="91"/>
      <c r="E49" s="91"/>
      <c r="F49" s="91"/>
      <c r="G49" s="91"/>
      <c r="H49" s="91"/>
      <c r="I49" s="91"/>
      <c r="J49" s="91"/>
      <c r="K49" s="91"/>
      <c r="L49" s="91"/>
      <c r="M49" s="91"/>
      <c r="N49" s="91"/>
      <c r="O49" s="91"/>
      <c r="P49" s="91"/>
      <c r="Q49" s="91"/>
      <c r="R49" s="91"/>
      <c r="S49" s="91"/>
      <c r="T49" s="91"/>
      <c r="U49" s="92"/>
    </row>
    <row r="50" spans="1:21" x14ac:dyDescent="0.25">
      <c r="A50" s="90" t="s">
        <v>49</v>
      </c>
      <c r="B50" s="91"/>
      <c r="C50" s="91"/>
      <c r="D50" s="91"/>
      <c r="E50" s="91"/>
      <c r="F50" s="91"/>
      <c r="G50" s="91"/>
      <c r="H50" s="91"/>
      <c r="I50" s="91"/>
      <c r="J50" s="91"/>
      <c r="K50" s="91"/>
      <c r="L50" s="91"/>
      <c r="M50" s="91"/>
      <c r="N50" s="91"/>
      <c r="O50" s="91"/>
      <c r="P50" s="91"/>
      <c r="Q50" s="91"/>
      <c r="R50" s="91"/>
      <c r="S50" s="91"/>
      <c r="T50" s="91"/>
      <c r="U50" s="92"/>
    </row>
    <row r="51" spans="1:21" x14ac:dyDescent="0.25">
      <c r="A51" s="90"/>
      <c r="B51" s="91"/>
      <c r="C51" s="91"/>
      <c r="D51" s="91"/>
      <c r="E51" s="91"/>
      <c r="F51" s="91"/>
      <c r="G51" s="91"/>
      <c r="H51" s="91"/>
      <c r="I51" s="91"/>
      <c r="J51" s="91"/>
      <c r="K51" s="91"/>
      <c r="L51" s="91"/>
      <c r="M51" s="91"/>
      <c r="N51" s="91"/>
      <c r="O51" s="91"/>
      <c r="P51" s="91"/>
      <c r="Q51" s="91"/>
      <c r="R51" s="91"/>
      <c r="S51" s="91"/>
      <c r="T51" s="91"/>
      <c r="U51" s="92"/>
    </row>
    <row r="52" spans="1:21" x14ac:dyDescent="0.25">
      <c r="A52" s="90"/>
      <c r="B52" s="91"/>
      <c r="C52" s="91"/>
      <c r="D52" s="91"/>
      <c r="E52" s="91"/>
      <c r="F52" s="91"/>
      <c r="G52" s="91"/>
      <c r="H52" s="91"/>
      <c r="I52" s="91"/>
      <c r="J52" s="91"/>
      <c r="K52" s="91"/>
      <c r="L52" s="91"/>
      <c r="M52" s="91"/>
      <c r="N52" s="91"/>
      <c r="O52" s="91"/>
      <c r="P52" s="91"/>
      <c r="Q52" s="91"/>
      <c r="R52" s="91"/>
      <c r="S52" s="91"/>
      <c r="T52" s="91"/>
      <c r="U52" s="92"/>
    </row>
    <row r="53" spans="1:21" ht="14.4" thickBot="1" x14ac:dyDescent="0.3">
      <c r="A53" s="93"/>
      <c r="B53" s="94"/>
      <c r="C53" s="94"/>
      <c r="D53" s="94"/>
      <c r="E53" s="94"/>
      <c r="F53" s="94"/>
      <c r="G53" s="94"/>
      <c r="H53" s="94"/>
      <c r="I53" s="94"/>
      <c r="J53" s="94"/>
      <c r="K53" s="94"/>
      <c r="L53" s="94"/>
      <c r="M53" s="94"/>
      <c r="N53" s="94"/>
      <c r="O53" s="94"/>
      <c r="P53" s="94"/>
      <c r="Q53" s="94"/>
      <c r="R53" s="94"/>
      <c r="S53" s="94"/>
      <c r="T53" s="94"/>
      <c r="U53" s="95"/>
    </row>
    <row r="54" spans="1:21" x14ac:dyDescent="0.25">
      <c r="A54" s="2"/>
      <c r="B54" s="3"/>
      <c r="C54" s="3"/>
      <c r="D54" s="3"/>
      <c r="E54" s="3"/>
      <c r="F54" s="3"/>
      <c r="G54" s="3"/>
      <c r="H54" s="3"/>
      <c r="I54" s="3"/>
      <c r="J54" s="3"/>
      <c r="K54" s="3"/>
      <c r="L54" s="3"/>
      <c r="M54" s="3"/>
      <c r="N54" s="3"/>
      <c r="O54" s="3"/>
      <c r="P54" s="3"/>
      <c r="Q54" s="3"/>
      <c r="R54" s="3"/>
      <c r="S54" s="3"/>
      <c r="T54" s="3"/>
      <c r="U54" s="3"/>
    </row>
    <row r="55" spans="1:21" ht="14.4" thickBot="1" x14ac:dyDescent="0.3">
      <c r="A55" s="2"/>
      <c r="B55" s="3"/>
      <c r="C55" s="3"/>
      <c r="D55" s="3"/>
      <c r="E55" s="3"/>
      <c r="F55" s="3"/>
      <c r="G55" s="3"/>
      <c r="H55" s="3"/>
      <c r="I55" s="3"/>
      <c r="J55" s="3"/>
      <c r="K55" s="3"/>
      <c r="L55" s="3"/>
      <c r="M55" s="3"/>
      <c r="N55" s="3"/>
      <c r="O55" s="3"/>
      <c r="P55" s="3"/>
      <c r="Q55" s="3"/>
      <c r="R55" s="3"/>
      <c r="S55" s="3"/>
      <c r="T55" s="3"/>
      <c r="U55" s="3"/>
    </row>
    <row r="56" spans="1:21" ht="17.399999999999999" x14ac:dyDescent="0.3">
      <c r="A56" s="53" t="s">
        <v>28</v>
      </c>
      <c r="B56" s="67"/>
      <c r="C56" s="67"/>
      <c r="D56" s="67"/>
      <c r="E56" s="67"/>
      <c r="F56" s="67"/>
      <c r="G56" s="67"/>
      <c r="H56" s="67"/>
      <c r="I56" s="67"/>
      <c r="J56" s="67"/>
      <c r="K56" s="67"/>
      <c r="L56" s="67"/>
      <c r="M56" s="67"/>
      <c r="N56" s="67"/>
      <c r="O56" s="67"/>
      <c r="P56" s="67"/>
      <c r="Q56" s="67"/>
      <c r="R56" s="67"/>
      <c r="S56" s="67"/>
      <c r="T56" s="67"/>
      <c r="U56" s="68"/>
    </row>
    <row r="57" spans="1:21" x14ac:dyDescent="0.25">
      <c r="A57" s="56" t="s">
        <v>13</v>
      </c>
      <c r="B57" s="69"/>
      <c r="C57" s="69"/>
      <c r="D57" s="69"/>
      <c r="E57" s="69"/>
      <c r="F57" s="69"/>
      <c r="G57" s="69"/>
      <c r="H57" s="69"/>
      <c r="I57" s="69"/>
      <c r="J57" s="69"/>
      <c r="K57" s="69"/>
      <c r="L57" s="69"/>
      <c r="M57" s="69"/>
      <c r="N57" s="69"/>
      <c r="O57" s="69"/>
      <c r="P57" s="69"/>
      <c r="Q57" s="69"/>
      <c r="R57" s="69"/>
      <c r="S57" s="69"/>
      <c r="T57" s="69"/>
      <c r="U57" s="70"/>
    </row>
    <row r="58" spans="1:21" ht="14.4" x14ac:dyDescent="0.3">
      <c r="A58" s="71" t="s">
        <v>29</v>
      </c>
      <c r="B58" s="69"/>
      <c r="C58" s="69"/>
      <c r="D58" s="69"/>
      <c r="E58" s="69"/>
      <c r="F58" s="69"/>
      <c r="G58" s="69"/>
      <c r="H58" s="69"/>
      <c r="I58" s="69"/>
      <c r="J58" s="69"/>
      <c r="K58" s="69"/>
      <c r="L58" s="69"/>
      <c r="M58" s="69"/>
      <c r="N58" s="69"/>
      <c r="O58" s="69"/>
      <c r="P58" s="69"/>
      <c r="Q58" s="69"/>
      <c r="R58" s="69"/>
      <c r="S58" s="69"/>
      <c r="T58" s="69"/>
      <c r="U58" s="70"/>
    </row>
    <row r="59" spans="1:21" ht="14.4" x14ac:dyDescent="0.3">
      <c r="A59" s="71" t="s">
        <v>30</v>
      </c>
      <c r="B59" s="69"/>
      <c r="C59" s="69"/>
      <c r="D59" s="69"/>
      <c r="E59" s="69"/>
      <c r="F59" s="69"/>
      <c r="G59" s="69"/>
      <c r="H59" s="69"/>
      <c r="I59" s="69"/>
      <c r="J59" s="69"/>
      <c r="K59" s="69"/>
      <c r="L59" s="69"/>
      <c r="M59" s="69"/>
      <c r="N59" s="69"/>
      <c r="O59" s="69"/>
      <c r="P59" s="69"/>
      <c r="Q59" s="69"/>
      <c r="R59" s="69"/>
      <c r="S59" s="69"/>
      <c r="T59" s="69"/>
      <c r="U59" s="70"/>
    </row>
    <row r="60" spans="1:21" ht="14.4" x14ac:dyDescent="0.3">
      <c r="A60" s="79"/>
      <c r="B60" s="69"/>
      <c r="C60" s="69"/>
      <c r="D60" s="69"/>
      <c r="E60" s="69"/>
      <c r="F60" s="69"/>
      <c r="G60" s="69"/>
      <c r="H60" s="69"/>
      <c r="I60" s="69"/>
      <c r="J60" s="69"/>
      <c r="K60" s="69"/>
      <c r="L60" s="69"/>
      <c r="M60" s="69"/>
      <c r="N60" s="69"/>
      <c r="O60" s="69"/>
      <c r="P60" s="69"/>
      <c r="Q60" s="69"/>
      <c r="R60" s="69"/>
      <c r="S60" s="69"/>
      <c r="T60" s="69"/>
      <c r="U60" s="70"/>
    </row>
    <row r="61" spans="1:21" x14ac:dyDescent="0.25">
      <c r="A61" s="56" t="s">
        <v>15</v>
      </c>
      <c r="B61" s="69"/>
      <c r="C61" s="69"/>
      <c r="D61" s="69"/>
      <c r="E61" s="69"/>
      <c r="F61" s="69"/>
      <c r="G61" s="69"/>
      <c r="H61" s="69"/>
      <c r="I61" s="69"/>
      <c r="J61" s="69"/>
      <c r="K61" s="69"/>
      <c r="L61" s="69"/>
      <c r="M61" s="69"/>
      <c r="N61" s="69"/>
      <c r="O61" s="69"/>
      <c r="P61" s="69"/>
      <c r="Q61" s="69"/>
      <c r="R61" s="69"/>
      <c r="S61" s="69"/>
      <c r="T61" s="69"/>
      <c r="U61" s="70"/>
    </row>
    <row r="62" spans="1:21" x14ac:dyDescent="0.25">
      <c r="A62" s="60" t="s">
        <v>31</v>
      </c>
      <c r="B62" s="69"/>
      <c r="C62" s="69"/>
      <c r="D62" s="69"/>
      <c r="E62" s="69"/>
      <c r="F62" s="69"/>
      <c r="G62" s="69"/>
      <c r="H62" s="69"/>
      <c r="I62" s="69"/>
      <c r="J62" s="69"/>
      <c r="K62" s="69"/>
      <c r="L62" s="69"/>
      <c r="M62" s="69"/>
      <c r="N62" s="69"/>
      <c r="O62" s="69"/>
      <c r="P62" s="69"/>
      <c r="Q62" s="69"/>
      <c r="R62" s="69"/>
      <c r="S62" s="69"/>
      <c r="T62" s="69"/>
      <c r="U62" s="70"/>
    </row>
    <row r="63" spans="1:21" ht="14.4" thickBot="1" x14ac:dyDescent="0.3">
      <c r="A63" s="80"/>
      <c r="B63" s="65"/>
      <c r="C63" s="65"/>
      <c r="D63" s="65"/>
      <c r="E63" s="65"/>
      <c r="F63" s="65"/>
      <c r="G63" s="65"/>
      <c r="H63" s="65"/>
      <c r="I63" s="65"/>
      <c r="J63" s="65"/>
      <c r="K63" s="65"/>
      <c r="L63" s="65"/>
      <c r="M63" s="65"/>
      <c r="N63" s="65"/>
      <c r="O63" s="65"/>
      <c r="P63" s="65"/>
      <c r="Q63" s="65"/>
      <c r="R63" s="65"/>
      <c r="S63" s="65"/>
      <c r="T63" s="65"/>
      <c r="U63" s="66"/>
    </row>
    <row r="64" spans="1:21" x14ac:dyDescent="0.25">
      <c r="A64" s="2"/>
      <c r="B64" s="3"/>
      <c r="C64" s="3"/>
      <c r="D64" s="3"/>
      <c r="E64" s="3"/>
      <c r="F64" s="3"/>
      <c r="G64" s="3"/>
      <c r="H64" s="3"/>
      <c r="I64" s="3"/>
      <c r="J64" s="3"/>
      <c r="K64" s="3"/>
      <c r="L64" s="3"/>
      <c r="M64" s="3"/>
      <c r="N64" s="3"/>
      <c r="O64" s="3"/>
      <c r="P64" s="3"/>
      <c r="Q64" s="3"/>
      <c r="R64" s="3"/>
      <c r="S64" s="3"/>
      <c r="T64" s="3"/>
      <c r="U64" s="3"/>
    </row>
    <row r="65" spans="1:21" ht="14.4" thickBot="1" x14ac:dyDescent="0.3">
      <c r="A65" s="2"/>
      <c r="B65" s="3"/>
      <c r="C65" s="3"/>
      <c r="D65" s="3"/>
      <c r="E65" s="3"/>
      <c r="F65" s="3"/>
      <c r="G65" s="3"/>
      <c r="H65" s="3"/>
      <c r="I65" s="3"/>
      <c r="J65" s="3"/>
      <c r="K65" s="3"/>
      <c r="L65" s="3"/>
      <c r="M65" s="3"/>
      <c r="N65" s="3"/>
      <c r="O65" s="3"/>
      <c r="P65" s="3"/>
      <c r="Q65" s="3"/>
      <c r="R65" s="3"/>
      <c r="S65" s="3"/>
      <c r="T65" s="3"/>
      <c r="U65" s="3"/>
    </row>
    <row r="66" spans="1:21" ht="17.399999999999999" x14ac:dyDescent="0.3">
      <c r="A66" s="53" t="s">
        <v>85</v>
      </c>
      <c r="B66" s="54"/>
      <c r="C66" s="54"/>
      <c r="D66" s="54"/>
      <c r="E66" s="54"/>
      <c r="F66" s="54"/>
      <c r="G66" s="54"/>
      <c r="H66" s="54"/>
      <c r="I66" s="54"/>
      <c r="J66" s="54"/>
      <c r="K66" s="54"/>
      <c r="L66" s="54"/>
      <c r="M66" s="54"/>
      <c r="N66" s="54"/>
      <c r="O66" s="54"/>
      <c r="P66" s="54"/>
      <c r="Q66" s="54"/>
      <c r="R66" s="54"/>
      <c r="S66" s="54"/>
      <c r="T66" s="54"/>
      <c r="U66" s="55"/>
    </row>
    <row r="67" spans="1:21" x14ac:dyDescent="0.25">
      <c r="A67" s="56" t="s">
        <v>13</v>
      </c>
      <c r="B67" s="57"/>
      <c r="C67" s="58"/>
      <c r="D67" s="58"/>
      <c r="E67" s="58"/>
      <c r="F67" s="58"/>
      <c r="G67" s="58"/>
      <c r="H67" s="58"/>
      <c r="I67" s="58"/>
      <c r="J67" s="58"/>
      <c r="K67" s="58"/>
      <c r="L67" s="58"/>
      <c r="M67" s="58"/>
      <c r="N67" s="58"/>
      <c r="O67" s="58"/>
      <c r="P67" s="58"/>
      <c r="Q67" s="58"/>
      <c r="R67" s="58"/>
      <c r="S67" s="58"/>
      <c r="T67" s="58"/>
      <c r="U67" s="59"/>
    </row>
    <row r="68" spans="1:21" x14ac:dyDescent="0.25">
      <c r="A68" s="60" t="s">
        <v>86</v>
      </c>
      <c r="B68" s="57"/>
      <c r="C68" s="58"/>
      <c r="D68" s="58"/>
      <c r="E68" s="58"/>
      <c r="F68" s="58"/>
      <c r="G68" s="58"/>
      <c r="H68" s="58"/>
      <c r="I68" s="58"/>
      <c r="J68" s="58"/>
      <c r="K68" s="58"/>
      <c r="L68" s="58"/>
      <c r="M68" s="58"/>
      <c r="N68" s="58"/>
      <c r="O68" s="58"/>
      <c r="P68" s="58"/>
      <c r="Q68" s="58"/>
      <c r="R68" s="58"/>
      <c r="S68" s="58"/>
      <c r="T68" s="58"/>
      <c r="U68" s="59"/>
    </row>
    <row r="69" spans="1:21" x14ac:dyDescent="0.25">
      <c r="A69" s="60" t="s">
        <v>87</v>
      </c>
      <c r="B69" s="57"/>
      <c r="C69" s="58"/>
      <c r="D69" s="58"/>
      <c r="E69" s="58"/>
      <c r="F69" s="58"/>
      <c r="G69" s="58"/>
      <c r="H69" s="58"/>
      <c r="I69" s="58"/>
      <c r="J69" s="58"/>
      <c r="K69" s="58"/>
      <c r="L69" s="58"/>
      <c r="M69" s="58"/>
      <c r="N69" s="58"/>
      <c r="O69" s="58"/>
      <c r="P69" s="58"/>
      <c r="Q69" s="58"/>
      <c r="R69" s="58"/>
      <c r="S69" s="58"/>
      <c r="T69" s="58"/>
      <c r="U69" s="59"/>
    </row>
    <row r="70" spans="1:21" x14ac:dyDescent="0.25">
      <c r="A70" s="81"/>
      <c r="B70" s="58"/>
      <c r="C70" s="58"/>
      <c r="D70" s="58"/>
      <c r="E70" s="58"/>
      <c r="F70" s="58"/>
      <c r="G70" s="58"/>
      <c r="H70" s="58"/>
      <c r="I70" s="58"/>
      <c r="J70" s="58"/>
      <c r="K70" s="58"/>
      <c r="L70" s="58"/>
      <c r="M70" s="58"/>
      <c r="N70" s="58"/>
      <c r="O70" s="58"/>
      <c r="P70" s="58"/>
      <c r="Q70" s="58"/>
      <c r="R70" s="58"/>
      <c r="S70" s="58"/>
      <c r="T70" s="58"/>
      <c r="U70" s="59"/>
    </row>
    <row r="71" spans="1:21" x14ac:dyDescent="0.25">
      <c r="A71" s="56" t="s">
        <v>106</v>
      </c>
      <c r="B71" s="58"/>
      <c r="C71" s="58"/>
      <c r="D71" s="58"/>
      <c r="E71" s="58"/>
      <c r="F71" s="58"/>
      <c r="G71" s="58"/>
      <c r="H71" s="58"/>
      <c r="I71" s="58"/>
      <c r="J71" s="58"/>
      <c r="K71" s="58"/>
      <c r="L71" s="58"/>
      <c r="M71" s="58"/>
      <c r="N71" s="58"/>
      <c r="O71" s="58"/>
      <c r="P71" s="58"/>
      <c r="Q71" s="58"/>
      <c r="R71" s="58"/>
      <c r="S71" s="58"/>
      <c r="T71" s="58"/>
      <c r="U71" s="59"/>
    </row>
    <row r="72" spans="1:21" ht="16.05" customHeight="1" x14ac:dyDescent="0.25">
      <c r="A72" s="96" t="s">
        <v>94</v>
      </c>
      <c r="B72" s="97"/>
      <c r="C72" s="97"/>
      <c r="D72" s="97"/>
      <c r="E72" s="97"/>
      <c r="F72" s="97"/>
      <c r="G72" s="97"/>
      <c r="H72" s="97"/>
      <c r="I72" s="97"/>
      <c r="J72" s="97"/>
      <c r="K72" s="97"/>
      <c r="L72" s="97"/>
      <c r="M72" s="97"/>
      <c r="N72" s="97"/>
      <c r="O72" s="97"/>
      <c r="P72" s="97"/>
      <c r="Q72" s="97"/>
      <c r="R72" s="97"/>
      <c r="S72" s="97"/>
      <c r="T72" s="97"/>
      <c r="U72" s="98"/>
    </row>
    <row r="73" spans="1:21" ht="16.05" customHeight="1" x14ac:dyDescent="0.25">
      <c r="A73" s="96" t="s">
        <v>108</v>
      </c>
      <c r="B73" s="97"/>
      <c r="C73" s="97"/>
      <c r="D73" s="97"/>
      <c r="E73" s="97"/>
      <c r="F73" s="97"/>
      <c r="G73" s="97"/>
      <c r="H73" s="97"/>
      <c r="I73" s="97"/>
      <c r="J73" s="97"/>
      <c r="K73" s="97"/>
      <c r="L73" s="97"/>
      <c r="M73" s="97"/>
      <c r="N73" s="97"/>
      <c r="O73" s="97"/>
      <c r="P73" s="97"/>
      <c r="Q73" s="97"/>
      <c r="R73" s="97"/>
      <c r="S73" s="97"/>
      <c r="T73" s="97"/>
      <c r="U73" s="98"/>
    </row>
    <row r="74" spans="1:21" ht="16.05" customHeight="1" x14ac:dyDescent="0.25">
      <c r="A74" s="96"/>
      <c r="B74" s="97"/>
      <c r="C74" s="97"/>
      <c r="D74" s="97"/>
      <c r="E74" s="97"/>
      <c r="F74" s="97"/>
      <c r="G74" s="97"/>
      <c r="H74" s="97"/>
      <c r="I74" s="97"/>
      <c r="J74" s="97"/>
      <c r="K74" s="97"/>
      <c r="L74" s="97"/>
      <c r="M74" s="97"/>
      <c r="N74" s="97"/>
      <c r="O74" s="97"/>
      <c r="P74" s="97"/>
      <c r="Q74" s="97"/>
      <c r="R74" s="97"/>
      <c r="S74" s="97"/>
      <c r="T74" s="97"/>
      <c r="U74" s="98"/>
    </row>
    <row r="75" spans="1:21" ht="16.05" customHeight="1" x14ac:dyDescent="0.25">
      <c r="A75" s="96" t="s">
        <v>95</v>
      </c>
      <c r="B75" s="97"/>
      <c r="C75" s="97"/>
      <c r="D75" s="97"/>
      <c r="E75" s="97"/>
      <c r="F75" s="97"/>
      <c r="G75" s="97"/>
      <c r="H75" s="97"/>
      <c r="I75" s="97"/>
      <c r="J75" s="97"/>
      <c r="K75" s="97"/>
      <c r="L75" s="97"/>
      <c r="M75" s="97"/>
      <c r="N75" s="97"/>
      <c r="O75" s="97"/>
      <c r="P75" s="97"/>
      <c r="Q75" s="97"/>
      <c r="R75" s="97"/>
      <c r="S75" s="97"/>
      <c r="T75" s="97"/>
      <c r="U75" s="98"/>
    </row>
    <row r="76" spans="1:21" ht="16.05" customHeight="1" x14ac:dyDescent="0.25">
      <c r="A76" s="96"/>
      <c r="B76" s="97"/>
      <c r="C76" s="97"/>
      <c r="D76" s="97"/>
      <c r="E76" s="97"/>
      <c r="F76" s="97"/>
      <c r="G76" s="97"/>
      <c r="H76" s="97"/>
      <c r="I76" s="97"/>
      <c r="J76" s="97"/>
      <c r="K76" s="97"/>
      <c r="L76" s="97"/>
      <c r="M76" s="97"/>
      <c r="N76" s="97"/>
      <c r="O76" s="97"/>
      <c r="P76" s="97"/>
      <c r="Q76" s="97"/>
      <c r="R76" s="97"/>
      <c r="S76" s="97"/>
      <c r="T76" s="97"/>
      <c r="U76" s="98"/>
    </row>
    <row r="77" spans="1:21" ht="16.05" customHeight="1" x14ac:dyDescent="0.25">
      <c r="A77" s="96"/>
      <c r="B77" s="97"/>
      <c r="C77" s="97"/>
      <c r="D77" s="97"/>
      <c r="E77" s="97"/>
      <c r="F77" s="97"/>
      <c r="G77" s="97"/>
      <c r="H77" s="97"/>
      <c r="I77" s="97"/>
      <c r="J77" s="97"/>
      <c r="K77" s="97"/>
      <c r="L77" s="97"/>
      <c r="M77" s="97"/>
      <c r="N77" s="97"/>
      <c r="O77" s="97"/>
      <c r="P77" s="97"/>
      <c r="Q77" s="97"/>
      <c r="R77" s="97"/>
      <c r="S77" s="97"/>
      <c r="T77" s="97"/>
      <c r="U77" s="98"/>
    </row>
    <row r="78" spans="1:21" ht="16.05" customHeight="1" x14ac:dyDescent="0.25">
      <c r="A78" s="82" t="s">
        <v>96</v>
      </c>
      <c r="B78" s="83"/>
      <c r="C78" s="83"/>
      <c r="D78" s="83"/>
      <c r="E78" s="83"/>
      <c r="F78" s="83"/>
      <c r="G78" s="83"/>
      <c r="H78" s="83"/>
      <c r="I78" s="83"/>
      <c r="J78" s="83"/>
      <c r="K78" s="83"/>
      <c r="L78" s="83"/>
      <c r="M78" s="83"/>
      <c r="N78" s="83"/>
      <c r="O78" s="83"/>
      <c r="P78" s="83"/>
      <c r="Q78" s="83"/>
      <c r="R78" s="83"/>
      <c r="S78" s="83"/>
      <c r="T78" s="83"/>
      <c r="U78" s="84"/>
    </row>
    <row r="79" spans="1:21" ht="16.05" customHeight="1" x14ac:dyDescent="0.25">
      <c r="A79" s="90" t="s">
        <v>92</v>
      </c>
      <c r="B79" s="91"/>
      <c r="C79" s="91"/>
      <c r="D79" s="91"/>
      <c r="E79" s="91"/>
      <c r="F79" s="91"/>
      <c r="G79" s="91"/>
      <c r="H79" s="91"/>
      <c r="I79" s="91"/>
      <c r="J79" s="91"/>
      <c r="K79" s="91"/>
      <c r="L79" s="91"/>
      <c r="M79" s="91"/>
      <c r="N79" s="91"/>
      <c r="O79" s="91"/>
      <c r="P79" s="91"/>
      <c r="Q79" s="91"/>
      <c r="R79" s="91"/>
      <c r="S79" s="91"/>
      <c r="T79" s="91"/>
      <c r="U79" s="92"/>
    </row>
    <row r="80" spans="1:21" ht="16.05" customHeight="1" x14ac:dyDescent="0.25">
      <c r="A80" s="90"/>
      <c r="B80" s="91"/>
      <c r="C80" s="91"/>
      <c r="D80" s="91"/>
      <c r="E80" s="91"/>
      <c r="F80" s="91"/>
      <c r="G80" s="91"/>
      <c r="H80" s="91"/>
      <c r="I80" s="91"/>
      <c r="J80" s="91"/>
      <c r="K80" s="91"/>
      <c r="L80" s="91"/>
      <c r="M80" s="91"/>
      <c r="N80" s="91"/>
      <c r="O80" s="91"/>
      <c r="P80" s="91"/>
      <c r="Q80" s="91"/>
      <c r="R80" s="91"/>
      <c r="S80" s="91"/>
      <c r="T80" s="91"/>
      <c r="U80" s="92"/>
    </row>
    <row r="81" spans="1:21" ht="16.05" customHeight="1" x14ac:dyDescent="0.25">
      <c r="A81" s="90"/>
      <c r="B81" s="91"/>
      <c r="C81" s="91"/>
      <c r="D81" s="91"/>
      <c r="E81" s="91"/>
      <c r="F81" s="91"/>
      <c r="G81" s="91"/>
      <c r="H81" s="91"/>
      <c r="I81" s="91"/>
      <c r="J81" s="91"/>
      <c r="K81" s="91"/>
      <c r="L81" s="91"/>
      <c r="M81" s="91"/>
      <c r="N81" s="91"/>
      <c r="O81" s="91"/>
      <c r="P81" s="91"/>
      <c r="Q81" s="91"/>
      <c r="R81" s="91"/>
      <c r="S81" s="91"/>
      <c r="T81" s="91"/>
      <c r="U81" s="92"/>
    </row>
    <row r="82" spans="1:21" ht="16.05" customHeight="1" x14ac:dyDescent="0.25">
      <c r="A82" s="90" t="s">
        <v>93</v>
      </c>
      <c r="B82" s="91"/>
      <c r="C82" s="91"/>
      <c r="D82" s="91"/>
      <c r="E82" s="91"/>
      <c r="F82" s="91"/>
      <c r="G82" s="91"/>
      <c r="H82" s="91"/>
      <c r="I82" s="91"/>
      <c r="J82" s="91"/>
      <c r="K82" s="91"/>
      <c r="L82" s="91"/>
      <c r="M82" s="91"/>
      <c r="N82" s="91"/>
      <c r="O82" s="91"/>
      <c r="P82" s="91"/>
      <c r="Q82" s="91"/>
      <c r="R82" s="91"/>
      <c r="S82" s="91"/>
      <c r="T82" s="91"/>
      <c r="U82" s="92"/>
    </row>
    <row r="83" spans="1:21" ht="16.05" customHeight="1" x14ac:dyDescent="0.25">
      <c r="A83" s="90"/>
      <c r="B83" s="91"/>
      <c r="C83" s="91"/>
      <c r="D83" s="91"/>
      <c r="E83" s="91"/>
      <c r="F83" s="91"/>
      <c r="G83" s="91"/>
      <c r="H83" s="91"/>
      <c r="I83" s="91"/>
      <c r="J83" s="91"/>
      <c r="K83" s="91"/>
      <c r="L83" s="91"/>
      <c r="M83" s="91"/>
      <c r="N83" s="91"/>
      <c r="O83" s="91"/>
      <c r="P83" s="91"/>
      <c r="Q83" s="91"/>
      <c r="R83" s="91"/>
      <c r="S83" s="91"/>
      <c r="T83" s="91"/>
      <c r="U83" s="92"/>
    </row>
    <row r="84" spans="1:21" ht="16.05" customHeight="1" x14ac:dyDescent="0.25">
      <c r="A84" s="90"/>
      <c r="B84" s="91"/>
      <c r="C84" s="91"/>
      <c r="D84" s="91"/>
      <c r="E84" s="91"/>
      <c r="F84" s="91"/>
      <c r="G84" s="91"/>
      <c r="H84" s="91"/>
      <c r="I84" s="91"/>
      <c r="J84" s="91"/>
      <c r="K84" s="91"/>
      <c r="L84" s="91"/>
      <c r="M84" s="91"/>
      <c r="N84" s="91"/>
      <c r="O84" s="91"/>
      <c r="P84" s="91"/>
      <c r="Q84" s="91"/>
      <c r="R84" s="91"/>
      <c r="S84" s="91"/>
      <c r="T84" s="91"/>
      <c r="U84" s="92"/>
    </row>
    <row r="85" spans="1:21" ht="16.05" customHeight="1" x14ac:dyDescent="0.25">
      <c r="A85" s="90"/>
      <c r="B85" s="91"/>
      <c r="C85" s="91"/>
      <c r="D85" s="91"/>
      <c r="E85" s="91"/>
      <c r="F85" s="91"/>
      <c r="G85" s="91"/>
      <c r="H85" s="91"/>
      <c r="I85" s="91"/>
      <c r="J85" s="91"/>
      <c r="K85" s="91"/>
      <c r="L85" s="91"/>
      <c r="M85" s="91"/>
      <c r="N85" s="91"/>
      <c r="O85" s="91"/>
      <c r="P85" s="91"/>
      <c r="Q85" s="91"/>
      <c r="R85" s="91"/>
      <c r="S85" s="91"/>
      <c r="T85" s="91"/>
      <c r="U85" s="92"/>
    </row>
    <row r="86" spans="1:21" ht="16.05" customHeight="1" thickBot="1" x14ac:dyDescent="0.3">
      <c r="A86" s="93"/>
      <c r="B86" s="94"/>
      <c r="C86" s="94"/>
      <c r="D86" s="94"/>
      <c r="E86" s="94"/>
      <c r="F86" s="94"/>
      <c r="G86" s="94"/>
      <c r="H86" s="94"/>
      <c r="I86" s="94"/>
      <c r="J86" s="94"/>
      <c r="K86" s="94"/>
      <c r="L86" s="94"/>
      <c r="M86" s="94"/>
      <c r="N86" s="94"/>
      <c r="O86" s="94"/>
      <c r="P86" s="94"/>
      <c r="Q86" s="94"/>
      <c r="R86" s="94"/>
      <c r="S86" s="94"/>
      <c r="T86" s="94"/>
      <c r="U86" s="95"/>
    </row>
    <row r="87" spans="1:21" x14ac:dyDescent="0.25">
      <c r="A87" s="20"/>
    </row>
    <row r="88" spans="1:21" x14ac:dyDescent="0.25">
      <c r="A88" s="20"/>
    </row>
    <row r="89" spans="1:21" x14ac:dyDescent="0.25">
      <c r="A89" s="20"/>
    </row>
    <row r="90" spans="1:21" x14ac:dyDescent="0.25">
      <c r="A90" s="20"/>
    </row>
    <row r="91" spans="1:21" x14ac:dyDescent="0.25">
      <c r="A91" s="20"/>
    </row>
    <row r="92" spans="1:21" x14ac:dyDescent="0.25">
      <c r="A92" s="20"/>
    </row>
    <row r="93" spans="1:21" x14ac:dyDescent="0.25">
      <c r="A93" s="20"/>
    </row>
    <row r="94" spans="1:21" x14ac:dyDescent="0.25">
      <c r="A94" s="20"/>
    </row>
    <row r="95" spans="1:21" x14ac:dyDescent="0.25">
      <c r="A95" s="20"/>
    </row>
  </sheetData>
  <mergeCells count="9">
    <mergeCell ref="A82:U86"/>
    <mergeCell ref="A79:U81"/>
    <mergeCell ref="A72:U72"/>
    <mergeCell ref="A73:U74"/>
    <mergeCell ref="A38:U42"/>
    <mergeCell ref="A43:U47"/>
    <mergeCell ref="A50:U53"/>
    <mergeCell ref="A48:U49"/>
    <mergeCell ref="A75:U77"/>
  </mergeCells>
  <hyperlinks>
    <hyperlink ref="A22" r:id="rId1"/>
    <hyperlink ref="U5" r:id="rId2"/>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A3" sqref="A3"/>
    </sheetView>
  </sheetViews>
  <sheetFormatPr baseColWidth="10" defaultRowHeight="13.2" x14ac:dyDescent="0.25"/>
  <cols>
    <col min="1" max="1" width="11.5546875" style="21"/>
    <col min="2" max="2" width="31.21875" style="21" customWidth="1"/>
    <col min="3" max="16384" width="11.5546875" style="21"/>
  </cols>
  <sheetData>
    <row r="1" spans="1:2" ht="13.8" x14ac:dyDescent="0.25">
      <c r="A1" s="43" t="s">
        <v>89</v>
      </c>
    </row>
    <row r="2" spans="1:2" ht="13.8" thickBot="1" x14ac:dyDescent="0.3"/>
    <row r="3" spans="1:2" s="30" customFormat="1" ht="27" thickBot="1" x14ac:dyDescent="0.3">
      <c r="A3" s="35" t="s">
        <v>2</v>
      </c>
      <c r="B3" s="36" t="s">
        <v>90</v>
      </c>
    </row>
    <row r="4" spans="1:2" x14ac:dyDescent="0.25">
      <c r="A4" s="37">
        <v>1991</v>
      </c>
      <c r="B4" s="38">
        <v>0</v>
      </c>
    </row>
    <row r="5" spans="1:2" x14ac:dyDescent="0.25">
      <c r="A5" s="39">
        <v>1992</v>
      </c>
      <c r="B5" s="40">
        <v>0</v>
      </c>
    </row>
    <row r="6" spans="1:2" x14ac:dyDescent="0.25">
      <c r="A6" s="39">
        <v>1993</v>
      </c>
      <c r="B6" s="40">
        <v>0</v>
      </c>
    </row>
    <row r="7" spans="1:2" x14ac:dyDescent="0.25">
      <c r="A7" s="39">
        <v>1994</v>
      </c>
      <c r="B7" s="40">
        <v>0</v>
      </c>
    </row>
    <row r="8" spans="1:2" x14ac:dyDescent="0.25">
      <c r="A8" s="39">
        <v>1995</v>
      </c>
      <c r="B8" s="40">
        <v>0</v>
      </c>
    </row>
    <row r="9" spans="1:2" x14ac:dyDescent="0.25">
      <c r="A9" s="39">
        <v>1996</v>
      </c>
      <c r="B9" s="40">
        <v>0</v>
      </c>
    </row>
    <row r="10" spans="1:2" x14ac:dyDescent="0.25">
      <c r="A10" s="39">
        <v>1997</v>
      </c>
      <c r="B10" s="40">
        <v>0</v>
      </c>
    </row>
    <row r="11" spans="1:2" x14ac:dyDescent="0.25">
      <c r="A11" s="39">
        <v>1998</v>
      </c>
      <c r="B11" s="40">
        <v>0</v>
      </c>
    </row>
    <row r="12" spans="1:2" x14ac:dyDescent="0.25">
      <c r="A12" s="39">
        <v>1999</v>
      </c>
      <c r="B12" s="40">
        <v>0</v>
      </c>
    </row>
    <row r="13" spans="1:2" x14ac:dyDescent="0.25">
      <c r="A13" s="39">
        <v>2000</v>
      </c>
      <c r="B13" s="40">
        <v>0</v>
      </c>
    </row>
    <row r="14" spans="1:2" x14ac:dyDescent="0.25">
      <c r="A14" s="39">
        <v>2001</v>
      </c>
      <c r="B14" s="40">
        <v>0</v>
      </c>
    </row>
    <row r="15" spans="1:2" x14ac:dyDescent="0.25">
      <c r="A15" s="39">
        <v>2002</v>
      </c>
      <c r="B15" s="40">
        <v>0</v>
      </c>
    </row>
    <row r="16" spans="1:2" x14ac:dyDescent="0.25">
      <c r="A16" s="39">
        <v>2003</v>
      </c>
      <c r="B16" s="40">
        <v>0</v>
      </c>
    </row>
    <row r="17" spans="1:2" x14ac:dyDescent="0.25">
      <c r="A17" s="39">
        <v>2004</v>
      </c>
      <c r="B17" s="40">
        <v>0</v>
      </c>
    </row>
    <row r="18" spans="1:2" x14ac:dyDescent="0.25">
      <c r="A18" s="39">
        <v>2005</v>
      </c>
      <c r="B18" s="40">
        <v>0</v>
      </c>
    </row>
    <row r="19" spans="1:2" x14ac:dyDescent="0.25">
      <c r="A19" s="39">
        <v>2006</v>
      </c>
      <c r="B19" s="40">
        <v>0</v>
      </c>
    </row>
    <row r="20" spans="1:2" x14ac:dyDescent="0.25">
      <c r="A20" s="39">
        <v>2007</v>
      </c>
      <c r="B20" s="40">
        <v>0</v>
      </c>
    </row>
    <row r="21" spans="1:2" x14ac:dyDescent="0.25">
      <c r="A21" s="39">
        <v>2008</v>
      </c>
      <c r="B21" s="40">
        <v>0</v>
      </c>
    </row>
    <row r="22" spans="1:2" x14ac:dyDescent="0.25">
      <c r="A22" s="39">
        <v>2009</v>
      </c>
      <c r="B22" s="40">
        <v>0</v>
      </c>
    </row>
    <row r="23" spans="1:2" x14ac:dyDescent="0.25">
      <c r="A23" s="39">
        <v>2010</v>
      </c>
      <c r="B23" s="40">
        <v>155</v>
      </c>
    </row>
    <row r="24" spans="1:2" x14ac:dyDescent="0.25">
      <c r="A24" s="39">
        <v>2011</v>
      </c>
      <c r="B24" s="40">
        <v>0</v>
      </c>
    </row>
    <row r="25" spans="1:2" x14ac:dyDescent="0.25">
      <c r="A25" s="39">
        <v>2012</v>
      </c>
      <c r="B25" s="40">
        <v>45</v>
      </c>
    </row>
    <row r="26" spans="1:2" x14ac:dyDescent="0.25">
      <c r="A26" s="39">
        <v>2013</v>
      </c>
      <c r="B26" s="40">
        <v>35</v>
      </c>
    </row>
    <row r="27" spans="1:2" x14ac:dyDescent="0.25">
      <c r="A27" s="39">
        <v>2014</v>
      </c>
      <c r="B27" s="40">
        <v>60</v>
      </c>
    </row>
    <row r="28" spans="1:2" x14ac:dyDescent="0.25">
      <c r="A28" s="39">
        <v>2015</v>
      </c>
      <c r="B28" s="40">
        <v>215</v>
      </c>
    </row>
    <row r="29" spans="1:2" x14ac:dyDescent="0.25">
      <c r="A29" s="39">
        <v>2016</v>
      </c>
      <c r="B29" s="40">
        <v>15</v>
      </c>
    </row>
    <row r="30" spans="1:2" x14ac:dyDescent="0.25">
      <c r="A30" s="39">
        <v>2017</v>
      </c>
      <c r="B30" s="40">
        <v>20</v>
      </c>
    </row>
    <row r="31" spans="1:2" x14ac:dyDescent="0.25">
      <c r="A31" s="39">
        <v>2018</v>
      </c>
      <c r="B31" s="40">
        <v>10</v>
      </c>
    </row>
    <row r="32" spans="1:2" ht="13.8" thickBot="1" x14ac:dyDescent="0.3">
      <c r="A32" s="41">
        <v>2019</v>
      </c>
      <c r="B32" s="42">
        <v>5</v>
      </c>
    </row>
    <row r="33" spans="1:1" x14ac:dyDescent="0.25">
      <c r="A33" s="34" t="s">
        <v>88</v>
      </c>
    </row>
    <row r="34" spans="1:1" x14ac:dyDescent="0.25">
      <c r="A34" s="34"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contents</vt:lpstr>
      <vt:lpstr>input data</vt:lpstr>
      <vt:lpstr>metadata - variables input data</vt:lpstr>
      <vt:lpstr>metadata - sources &amp; notes</vt:lpstr>
      <vt:lpstr>supplement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dc:creator>
  <cp:lastModifiedBy>TORRES Catalina</cp:lastModifiedBy>
  <dcterms:created xsi:type="dcterms:W3CDTF">2020-07-21T14:58:51Z</dcterms:created>
  <dcterms:modified xsi:type="dcterms:W3CDTF">2021-09-13T09:37:27Z</dcterms:modified>
</cp:coreProperties>
</file>